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925" windowHeight="10125" activeTab="3"/>
  </bookViews>
  <sheets>
    <sheet name="Rekapitulácia stavby" sheetId="1" r:id="rId1"/>
    <sheet name="01 - Oprava hlavnej kanal..." sheetId="2" r:id="rId2"/>
    <sheet name="02 - Dodávka a osadenie l..." sheetId="3" r:id="rId3"/>
    <sheet name="Zoznam figúr" sheetId="4" r:id="rId4"/>
  </sheets>
  <definedNames>
    <definedName name="_xlnm._FilterDatabase" localSheetId="1" hidden="1">'01 - Oprava hlavnej kanal...'!$C$127:$K$269</definedName>
    <definedName name="_xlnm._FilterDatabase" localSheetId="2" hidden="1">'02 - Dodávka a osadenie l...'!$C$128:$K$216</definedName>
    <definedName name="_xlnm.Print_Titles" localSheetId="1">'01 - Oprava hlavnej kanal...'!$127:$127</definedName>
    <definedName name="_xlnm.Print_Titles" localSheetId="2">'02 - Dodávka a osadenie l...'!$128:$128</definedName>
    <definedName name="_xlnm.Print_Titles" localSheetId="0">'Rekapitulácia stavby'!$92:$92</definedName>
    <definedName name="_xlnm.Print_Titles" localSheetId="3">'Zoznam figúr'!$9:$9</definedName>
    <definedName name="_xlnm.Print_Area" localSheetId="1">'01 - Oprava hlavnej kanal...'!$C$4:$J$76,'01 - Oprava hlavnej kanal...'!$C$82:$J$109,'01 - Oprava hlavnej kanal...'!$C$115:$J$269</definedName>
    <definedName name="_xlnm.Print_Area" localSheetId="2">'02 - Dodávka a osadenie l...'!$C$4:$J$76,'02 - Dodávka a osadenie l...'!$C$82:$J$110,'02 - Dodávka a osadenie l...'!$C$116:$J$216</definedName>
    <definedName name="_xlnm.Print_Area" localSheetId="0">'Rekapitulácia stavby'!$D$4:$AO$76,'Rekapitulácia stavby'!$C$82:$AQ$97</definedName>
    <definedName name="_xlnm.Print_Area" localSheetId="3">'Zoznam figúr'!$C$4:$G$199</definedName>
  </definedNames>
  <calcPr calcId="125725"/>
</workbook>
</file>

<file path=xl/calcChain.xml><?xml version="1.0" encoding="utf-8"?>
<calcChain xmlns="http://schemas.openxmlformats.org/spreadsheetml/2006/main">
  <c r="J39" i="3"/>
  <c r="J38"/>
  <c r="AY96" i="1" s="1"/>
  <c r="J37" i="3"/>
  <c r="AX96" i="1"/>
  <c r="BI216" i="3"/>
  <c r="BH216"/>
  <c r="BG216"/>
  <c r="BE216"/>
  <c r="T216"/>
  <c r="T215"/>
  <c r="R216"/>
  <c r="R215"/>
  <c r="P216"/>
  <c r="P215" s="1"/>
  <c r="BI214"/>
  <c r="BH214"/>
  <c r="BG214"/>
  <c r="BE214"/>
  <c r="T214"/>
  <c r="T213"/>
  <c r="R214"/>
  <c r="R213" s="1"/>
  <c r="P214"/>
  <c r="P213" s="1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5"/>
  <c r="BH195"/>
  <c r="BG195"/>
  <c r="BE195"/>
  <c r="T195"/>
  <c r="R195"/>
  <c r="P195"/>
  <c r="BI193"/>
  <c r="BH193"/>
  <c r="BG193"/>
  <c r="BE193"/>
  <c r="T193"/>
  <c r="R193"/>
  <c r="P193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3"/>
  <c r="BH183"/>
  <c r="BG183"/>
  <c r="BE183"/>
  <c r="T183"/>
  <c r="R183"/>
  <c r="P183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0"/>
  <c r="BH170"/>
  <c r="BG170"/>
  <c r="BE170"/>
  <c r="T170"/>
  <c r="R170"/>
  <c r="P170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2"/>
  <c r="BH132"/>
  <c r="BG132"/>
  <c r="BE132"/>
  <c r="T132"/>
  <c r="R132"/>
  <c r="P132"/>
  <c r="F125"/>
  <c r="F123"/>
  <c r="E121"/>
  <c r="J31"/>
  <c r="F91"/>
  <c r="F89"/>
  <c r="E87"/>
  <c r="J21"/>
  <c r="E21"/>
  <c r="J91" s="1"/>
  <c r="J20"/>
  <c r="J18"/>
  <c r="E18"/>
  <c r="F126" s="1"/>
  <c r="J17"/>
  <c r="J123"/>
  <c r="E7"/>
  <c r="E119" s="1"/>
  <c r="J39" i="2"/>
  <c r="J38"/>
  <c r="AY95" i="1" s="1"/>
  <c r="J37" i="2"/>
  <c r="AX95" i="1"/>
  <c r="BI269" i="2"/>
  <c r="BH269"/>
  <c r="BG269"/>
  <c r="BE269"/>
  <c r="T269"/>
  <c r="T268" s="1"/>
  <c r="R269"/>
  <c r="R268"/>
  <c r="P269"/>
  <c r="P268" s="1"/>
  <c r="BI267"/>
  <c r="BH267"/>
  <c r="BG267"/>
  <c r="BE267"/>
  <c r="T267"/>
  <c r="T266"/>
  <c r="R267"/>
  <c r="R266" s="1"/>
  <c r="P267"/>
  <c r="P266" s="1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3"/>
  <c r="BH253"/>
  <c r="BG253"/>
  <c r="BE253"/>
  <c r="T253"/>
  <c r="R253"/>
  <c r="P253"/>
  <c r="BI249"/>
  <c r="BH249"/>
  <c r="BG249"/>
  <c r="BE249"/>
  <c r="T249"/>
  <c r="R249"/>
  <c r="P249"/>
  <c r="BI247"/>
  <c r="BH247"/>
  <c r="BG247"/>
  <c r="BE247"/>
  <c r="T247"/>
  <c r="R247"/>
  <c r="P247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R223"/>
  <c r="P223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2"/>
  <c r="BH182"/>
  <c r="BG182"/>
  <c r="BE182"/>
  <c r="T182"/>
  <c r="R182"/>
  <c r="P182"/>
  <c r="BI180"/>
  <c r="BH180"/>
  <c r="BG180"/>
  <c r="BE180"/>
  <c r="T180"/>
  <c r="R180"/>
  <c r="P180"/>
  <c r="BI176"/>
  <c r="BH176"/>
  <c r="BG176"/>
  <c r="BE176"/>
  <c r="T176"/>
  <c r="R176"/>
  <c r="P176"/>
  <c r="BI168"/>
  <c r="BH168"/>
  <c r="BG168"/>
  <c r="BE168"/>
  <c r="T168"/>
  <c r="R168"/>
  <c r="P168"/>
  <c r="BI166"/>
  <c r="BH166"/>
  <c r="BG166"/>
  <c r="BE166"/>
  <c r="T166"/>
  <c r="R166"/>
  <c r="P166"/>
  <c r="BI162"/>
  <c r="BH162"/>
  <c r="BG162"/>
  <c r="BE162"/>
  <c r="T162"/>
  <c r="R162"/>
  <c r="P162"/>
  <c r="BI160"/>
  <c r="BH160"/>
  <c r="BG160"/>
  <c r="BE160"/>
  <c r="T160"/>
  <c r="R160"/>
  <c r="P160"/>
  <c r="BI156"/>
  <c r="BH156"/>
  <c r="BG156"/>
  <c r="BE156"/>
  <c r="T156"/>
  <c r="R156"/>
  <c r="P156"/>
  <c r="BI154"/>
  <c r="BH154"/>
  <c r="BG154"/>
  <c r="BE154"/>
  <c r="T154"/>
  <c r="R154"/>
  <c r="P154"/>
  <c r="BI148"/>
  <c r="BH148"/>
  <c r="BG148"/>
  <c r="BE148"/>
  <c r="T148"/>
  <c r="R148"/>
  <c r="P148"/>
  <c r="BI146"/>
  <c r="BH146"/>
  <c r="BG146"/>
  <c r="BE146"/>
  <c r="T146"/>
  <c r="R146"/>
  <c r="P146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1"/>
  <c r="BH131"/>
  <c r="BG131"/>
  <c r="BE131"/>
  <c r="T131"/>
  <c r="R131"/>
  <c r="P131"/>
  <c r="F124"/>
  <c r="F122"/>
  <c r="E120"/>
  <c r="J31"/>
  <c r="F91"/>
  <c r="F89"/>
  <c r="E87"/>
  <c r="J21"/>
  <c r="E21"/>
  <c r="J124" s="1"/>
  <c r="J20"/>
  <c r="J18"/>
  <c r="E18"/>
  <c r="F125"/>
  <c r="J17"/>
  <c r="J89"/>
  <c r="E7"/>
  <c r="E118" s="1"/>
  <c r="L90" i="1"/>
  <c r="AM90"/>
  <c r="AM89"/>
  <c r="L89"/>
  <c r="AM87"/>
  <c r="L87"/>
  <c r="L85"/>
  <c r="J260" i="2"/>
  <c r="BK257"/>
  <c r="J205"/>
  <c r="BK259"/>
  <c r="BK203"/>
  <c r="J214"/>
  <c r="J216"/>
  <c r="J146"/>
  <c r="J138"/>
  <c r="J137" i="3"/>
  <c r="J163"/>
  <c r="J177"/>
  <c r="BK198"/>
  <c r="BK157"/>
  <c r="BK132"/>
  <c r="BK163"/>
  <c r="BK216"/>
  <c r="BK180"/>
  <c r="BK147"/>
  <c r="BK263" i="2"/>
  <c r="BK210"/>
  <c r="BK249"/>
  <c r="BK226"/>
  <c r="J265"/>
  <c r="BK229"/>
  <c r="BK160"/>
  <c r="J226"/>
  <c r="J195"/>
  <c r="BK187"/>
  <c r="BK180"/>
  <c r="BK131"/>
  <c r="BK208" i="3"/>
  <c r="BK188"/>
  <c r="J170"/>
  <c r="J176"/>
  <c r="BK144"/>
  <c r="BK200"/>
  <c r="J207"/>
  <c r="J211"/>
  <c r="BK135"/>
  <c r="BK269" i="2"/>
  <c r="J239"/>
  <c r="J187"/>
  <c r="J229"/>
  <c r="J189"/>
  <c r="BK253"/>
  <c r="BK200"/>
  <c r="BK140"/>
  <c r="BK212"/>
  <c r="J154"/>
  <c r="J166"/>
  <c r="BK182"/>
  <c r="BK146"/>
  <c r="J186" i="3"/>
  <c r="J132"/>
  <c r="BK176"/>
  <c r="BK139"/>
  <c r="BK201"/>
  <c r="J152"/>
  <c r="J267" i="2"/>
  <c r="J176"/>
  <c r="BK237"/>
  <c r="BK208"/>
  <c r="BK138"/>
  <c r="J240"/>
  <c r="J156"/>
  <c r="BK205"/>
  <c r="J182"/>
  <c r="J190"/>
  <c r="BK176"/>
  <c r="BK159" i="3"/>
  <c r="BK183"/>
  <c r="J200"/>
  <c r="BK187"/>
  <c r="BK211"/>
  <c r="BK170"/>
  <c r="BK152"/>
  <c r="BK203"/>
  <c r="J269" i="2"/>
  <c r="J237"/>
  <c r="BK261"/>
  <c r="BK215"/>
  <c r="J180"/>
  <c r="J247"/>
  <c r="BK195"/>
  <c r="J208"/>
  <c r="BK217"/>
  <c r="BK168"/>
  <c r="J183" i="3"/>
  <c r="J187"/>
  <c r="BK210"/>
  <c r="BK148"/>
  <c r="BK195"/>
  <c r="J148"/>
  <c r="J159"/>
  <c r="J139"/>
  <c r="J234" i="2"/>
  <c r="J263"/>
  <c r="J232"/>
  <c r="J168"/>
  <c r="J249"/>
  <c r="BK197"/>
  <c r="BK239"/>
  <c r="J131"/>
  <c r="BK136"/>
  <c r="BK156"/>
  <c r="BK205" i="3"/>
  <c r="J150"/>
  <c r="BK178"/>
  <c r="J208"/>
  <c r="J198"/>
  <c r="BK193"/>
  <c r="BK212"/>
  <c r="J195"/>
  <c r="BK264" i="2"/>
  <c r="BK232"/>
  <c r="BK265"/>
  <c r="BK234"/>
  <c r="J210"/>
  <c r="BK166"/>
  <c r="J242"/>
  <c r="BK193"/>
  <c r="J203"/>
  <c r="J160"/>
  <c r="BK154"/>
  <c r="J193" i="3"/>
  <c r="J188"/>
  <c r="J180"/>
  <c r="BK177"/>
  <c r="J135"/>
  <c r="J199"/>
  <c r="J216"/>
  <c r="J203"/>
  <c r="BK247" i="2"/>
  <c r="BK214"/>
  <c r="BK260"/>
  <c r="J233"/>
  <c r="J178" i="3"/>
  <c r="J191"/>
  <c r="BK214"/>
  <c r="J157"/>
  <c r="J214"/>
  <c r="J142"/>
  <c r="BK150"/>
  <c r="J144"/>
  <c r="J201"/>
  <c r="J147"/>
  <c r="BK175"/>
  <c r="J205"/>
  <c r="J212"/>
  <c r="BK199"/>
  <c r="J253" i="2"/>
  <c r="J217"/>
  <c r="J264"/>
  <c r="BK240"/>
  <c r="J212"/>
  <c r="BK162"/>
  <c r="J215"/>
  <c r="J148"/>
  <c r="BK216"/>
  <c r="J140"/>
  <c r="BK189"/>
  <c r="BK148"/>
  <c r="J175" i="3"/>
  <c r="BK191"/>
  <c r="BK267" i="2"/>
  <c r="BK233"/>
  <c r="BK190"/>
  <c r="J259"/>
  <c r="J197"/>
  <c r="BK242"/>
  <c r="BK223"/>
  <c r="J193"/>
  <c r="J261"/>
  <c r="J223"/>
  <c r="J136"/>
  <c r="J200"/>
  <c r="J162"/>
  <c r="J257"/>
  <c r="AS94" i="1"/>
  <c r="BK161" i="3"/>
  <c r="BK142"/>
  <c r="BK207"/>
  <c r="BK186"/>
  <c r="J210"/>
  <c r="J161"/>
  <c r="BK137"/>
  <c r="R130" i="2" l="1"/>
  <c r="BK199"/>
  <c r="J199" s="1"/>
  <c r="J101" s="1"/>
  <c r="P181"/>
  <c r="P241"/>
  <c r="P199"/>
  <c r="BK174" i="3"/>
  <c r="J174" s="1"/>
  <c r="J99" s="1"/>
  <c r="R199" i="2"/>
  <c r="P197" i="3"/>
  <c r="T130" i="2"/>
  <c r="BK192"/>
  <c r="J192" s="1"/>
  <c r="J100" s="1"/>
  <c r="BK241"/>
  <c r="J241" s="1"/>
  <c r="J102" s="1"/>
  <c r="R131" i="3"/>
  <c r="T174"/>
  <c r="BK197"/>
  <c r="J197" s="1"/>
  <c r="J102" s="1"/>
  <c r="R197"/>
  <c r="P131"/>
  <c r="P130" s="1"/>
  <c r="P129" s="1"/>
  <c r="AU96" i="1" s="1"/>
  <c r="P179" i="3"/>
  <c r="P192"/>
  <c r="T197"/>
  <c r="BK181" i="2"/>
  <c r="J181"/>
  <c r="J99" s="1"/>
  <c r="T241"/>
  <c r="P174" i="3"/>
  <c r="BK192"/>
  <c r="J192" s="1"/>
  <c r="J101" s="1"/>
  <c r="R202"/>
  <c r="P130" i="2"/>
  <c r="P129" s="1"/>
  <c r="P128" s="1"/>
  <c r="AU95" i="1" s="1"/>
  <c r="T181" i="2"/>
  <c r="R241"/>
  <c r="R174" i="3"/>
  <c r="T179"/>
  <c r="P202"/>
  <c r="BK130" i="2"/>
  <c r="J130" s="1"/>
  <c r="J98" s="1"/>
  <c r="R181"/>
  <c r="P192"/>
  <c r="R192"/>
  <c r="T192"/>
  <c r="T131" i="3"/>
  <c r="T130" s="1"/>
  <c r="T129" s="1"/>
  <c r="R179"/>
  <c r="T192"/>
  <c r="BK202"/>
  <c r="J202"/>
  <c r="J103" s="1"/>
  <c r="T199" i="2"/>
  <c r="BK131" i="3"/>
  <c r="BK179"/>
  <c r="J179"/>
  <c r="J100" s="1"/>
  <c r="R192"/>
  <c r="T202"/>
  <c r="BK266" i="2"/>
  <c r="J266" s="1"/>
  <c r="J103" s="1"/>
  <c r="BK268"/>
  <c r="J268" s="1"/>
  <c r="J104" s="1"/>
  <c r="BK213" i="3"/>
  <c r="J213" s="1"/>
  <c r="J104" s="1"/>
  <c r="BK215"/>
  <c r="J215"/>
  <c r="J105" s="1"/>
  <c r="E85"/>
  <c r="F92"/>
  <c r="J89"/>
  <c r="J125"/>
  <c r="BF132"/>
  <c r="BF135"/>
  <c r="BF150"/>
  <c r="BF195"/>
  <c r="BF200"/>
  <c r="BF144"/>
  <c r="BF170"/>
  <c r="BF183"/>
  <c r="BF191"/>
  <c r="BF207"/>
  <c r="BF157"/>
  <c r="BF177"/>
  <c r="BF186"/>
  <c r="BF188"/>
  <c r="BF198"/>
  <c r="BF201"/>
  <c r="BF212"/>
  <c r="BF176"/>
  <c r="BF187"/>
  <c r="BF214"/>
  <c r="BF216"/>
  <c r="BF137"/>
  <c r="BF178"/>
  <c r="BF210"/>
  <c r="BF161"/>
  <c r="BF175"/>
  <c r="BF193"/>
  <c r="BF205"/>
  <c r="BF139"/>
  <c r="BF148"/>
  <c r="BF152"/>
  <c r="BF159"/>
  <c r="BF163"/>
  <c r="BF203"/>
  <c r="BF208"/>
  <c r="BF180"/>
  <c r="BF142"/>
  <c r="BF147"/>
  <c r="BF199"/>
  <c r="BF211"/>
  <c r="F92" i="2"/>
  <c r="J122"/>
  <c r="BF148"/>
  <c r="BF180"/>
  <c r="BF193"/>
  <c r="BF154"/>
  <c r="BF226"/>
  <c r="E85"/>
  <c r="BF136"/>
  <c r="BF156"/>
  <c r="BF160"/>
  <c r="BF166"/>
  <c r="BF168"/>
  <c r="BF176"/>
  <c r="BF182"/>
  <c r="BF215"/>
  <c r="BF217"/>
  <c r="BF233"/>
  <c r="BF138"/>
  <c r="BF187"/>
  <c r="BF189"/>
  <c r="BF190"/>
  <c r="BF205"/>
  <c r="BF216"/>
  <c r="BF239"/>
  <c r="BF247"/>
  <c r="BF253"/>
  <c r="BF259"/>
  <c r="BF264"/>
  <c r="J91"/>
  <c r="BF131"/>
  <c r="BF162"/>
  <c r="BF197"/>
  <c r="BF200"/>
  <c r="BF203"/>
  <c r="BF210"/>
  <c r="BF214"/>
  <c r="BF223"/>
  <c r="BF232"/>
  <c r="BF237"/>
  <c r="BF240"/>
  <c r="BF242"/>
  <c r="BF249"/>
  <c r="BF260"/>
  <c r="BF263"/>
  <c r="BF140"/>
  <c r="BF146"/>
  <c r="BF195"/>
  <c r="BF208"/>
  <c r="BF212"/>
  <c r="BF229"/>
  <c r="BF234"/>
  <c r="BF257"/>
  <c r="BF261"/>
  <c r="BF265"/>
  <c r="BF267"/>
  <c r="BF269"/>
  <c r="F35"/>
  <c r="AZ95" i="1" s="1"/>
  <c r="F38" i="3"/>
  <c r="BC96" i="1" s="1"/>
  <c r="F38" i="2"/>
  <c r="BC95" i="1" s="1"/>
  <c r="J35" i="3"/>
  <c r="AV96" i="1" s="1"/>
  <c r="F39" i="3"/>
  <c r="BD96" i="1" s="1"/>
  <c r="J35" i="2"/>
  <c r="AV95" i="1" s="1"/>
  <c r="F35" i="3"/>
  <c r="AZ96" i="1" s="1"/>
  <c r="F39" i="2"/>
  <c r="BD95" i="1" s="1"/>
  <c r="F37" i="2"/>
  <c r="BB95" i="1" s="1"/>
  <c r="F37" i="3"/>
  <c r="BB96" i="1" s="1"/>
  <c r="BK130" i="3" l="1"/>
  <c r="J130" s="1"/>
  <c r="J97" s="1"/>
  <c r="BK129" i="2"/>
  <c r="J129" s="1"/>
  <c r="J97" s="1"/>
  <c r="R130" i="3"/>
  <c r="R129" s="1"/>
  <c r="T129" i="2"/>
  <c r="T128"/>
  <c r="R129"/>
  <c r="R128" s="1"/>
  <c r="J131" i="3"/>
  <c r="J98" s="1"/>
  <c r="AU94" i="1"/>
  <c r="J36" i="2"/>
  <c r="AW95" i="1" s="1"/>
  <c r="AT95" s="1"/>
  <c r="BB94"/>
  <c r="W31" s="1"/>
  <c r="F36" i="3"/>
  <c r="BA96" i="1" s="1"/>
  <c r="F36" i="2"/>
  <c r="BA95" i="1" s="1"/>
  <c r="J36" i="3"/>
  <c r="AW96" i="1" s="1"/>
  <c r="AT96" s="1"/>
  <c r="AZ94"/>
  <c r="W29" s="1"/>
  <c r="BC94"/>
  <c r="W32" s="1"/>
  <c r="BD94"/>
  <c r="W33" s="1"/>
  <c r="BK129" i="3" l="1"/>
  <c r="J129" s="1"/>
  <c r="J96" s="1"/>
  <c r="J30" s="1"/>
  <c r="J32" s="1"/>
  <c r="AG96" i="1" s="1"/>
  <c r="AN96" s="1"/>
  <c r="BK128" i="2"/>
  <c r="J128" s="1"/>
  <c r="J96" s="1"/>
  <c r="J30" s="1"/>
  <c r="J32" s="1"/>
  <c r="AG95" i="1" s="1"/>
  <c r="BA94"/>
  <c r="AW94" s="1"/>
  <c r="AK30" s="1"/>
  <c r="AV94"/>
  <c r="AK29" s="1"/>
  <c r="AX94"/>
  <c r="AY94"/>
  <c r="J41" i="3" l="1"/>
  <c r="J110"/>
  <c r="AG94" i="1"/>
  <c r="AK26" s="1"/>
  <c r="AK35" s="1"/>
  <c r="AN95"/>
  <c r="J41" i="2"/>
  <c r="J109"/>
  <c r="AT94" i="1"/>
  <c r="AN94" s="1"/>
  <c r="W30"/>
</calcChain>
</file>

<file path=xl/sharedStrings.xml><?xml version="1.0" encoding="utf-8"?>
<sst xmlns="http://schemas.openxmlformats.org/spreadsheetml/2006/main" count="3471" uniqueCount="524">
  <si>
    <t>Export Komplet</t>
  </si>
  <si>
    <t/>
  </si>
  <si>
    <t>2.0</t>
  </si>
  <si>
    <t>False</t>
  </si>
  <si>
    <t>{d18c5edb-894f-4e5c-98bf-d49bb02ee38e}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</si>
  <si>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</si>
  <si>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</si>
  <si>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</si>
  <si>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</si>
  <si>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</si>
  <si>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</si>
  <si>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</si>
  <si>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BSK21-35</t>
  </si>
  <si>
    <t>Stavba:</t>
  </si>
  <si>
    <t>Gymnázium A. Einsteina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</si>
  <si>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</si>
  <si>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</si>
  <si>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</si>
  <si>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</si>
  <si>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</si>
  <si>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</si>
  <si>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</si>
  <si>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Gymnázium Alberta Einsteina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</si>
  <si>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</si>
  <si>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</si>
  <si>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</si>
  <si>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</si>
  <si>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</si>
  <si>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</si>
  <si>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</si>
  <si>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</si>
  <si>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</si>
  <si>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</si>
  <si>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</si>
  <si>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</si>
  <si>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</si>
  <si>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</si>
  <si>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</si>
  <si>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</si>
  <si>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</si>
  <si>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</si>
  <si>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</si>
  <si>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</si>
  <si>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</si>
  <si>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</si>
  <si>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</si>
  <si>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</si>
  <si>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</si>
  <si>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</si>
  <si>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</si>
  <si>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</si>
  <si>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</si>
  <si>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</si>
  <si>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</si>
  <si>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</si>
  <si>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</si>
  <si>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</si>
  <si>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</si>
  <si>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</si>
  <si>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</si>
  <si>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</si>
  <si>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</si>
  <si>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</si>
  <si>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</si>
  <si>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</si>
  <si>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</si>
  <si>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</si>
  <si>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</si>
  <si>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</si>
  <si>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</si>
  <si>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</si>
  <si>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</si>
  <si>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</si>
  <si>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</si>
  <si>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</si>
  <si>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hlavnej kanalizačnej vetvy</t>
  </si>
  <si>
    <t>STA</t>
  </si>
  <si>
    <t>1</t>
  </si>
  <si>
    <t>{1c1a3104-f7d1-4870-94d6-936c48152058}</t>
  </si>
  <si>
    <t>02</t>
  </si>
  <si>
    <t>Dodávka a osadenie lapolu pre kuchynskú vetvu</t>
  </si>
  <si>
    <t>{c05f31d2-31b9-45da-9431-643af9d23a32}</t>
  </si>
  <si>
    <t>spevplocha</t>
  </si>
  <si>
    <t>99,4</t>
  </si>
  <si>
    <t>2</t>
  </si>
  <si>
    <t>výkop</t>
  </si>
  <si>
    <t>215,152</t>
  </si>
  <si>
    <t>KRYCÍ LIST ROZPOČTU</t>
  </si>
  <si>
    <t>paženie</t>
  </si>
  <si>
    <t>388,674</t>
  </si>
  <si>
    <t>zasyp</t>
  </si>
  <si>
    <t>145,673</t>
  </si>
  <si>
    <t>odvoz</t>
  </si>
  <si>
    <t>69,479</t>
  </si>
  <si>
    <t>lozko</t>
  </si>
  <si>
    <t>15,555</t>
  </si>
  <si>
    <t>Objekt:</t>
  </si>
  <si>
    <t>obsyp</t>
  </si>
  <si>
    <t>50,317</t>
  </si>
  <si>
    <t>01 - Oprava hlavnej kanalizačnej vetvy</t>
  </si>
  <si>
    <t>DN200</t>
  </si>
  <si>
    <t>7</t>
  </si>
  <si>
    <t>DN300</t>
  </si>
  <si>
    <t>81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</si>
  <si>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</si>
  <si>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</si>
  <si>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</si>
  <si>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</si>
  <si>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</si>
  <si>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</si>
  <si>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</si>
  <si>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</si>
  <si>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</si>
  <si>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</si>
  <si>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</si>
  <si>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</si>
  <si>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</si>
  <si>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</si>
  <si>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</si>
  <si>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</si>
  <si>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</si>
  <si>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</si>
  <si>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</si>
  <si>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</si>
  <si>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</si>
  <si>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</si>
  <si>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</si>
  <si>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</si>
  <si>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</si>
  <si>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</si>
  <si>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</si>
  <si>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</si>
  <si>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</si>
  <si>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</si>
  <si>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</si>
  <si>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</si>
  <si>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</si>
  <si>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</si>
  <si>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113107122.S</t>
  </si>
  <si>
    <t>Odstránenie krytu v ploche do 200 m2 z kameniva hrubého drveného, hr.100 do 200 mm,  -0,23500t</t>
  </si>
  <si>
    <t>m2</t>
  </si>
  <si>
    <t>4</t>
  </si>
  <si>
    <t>1810792161</t>
  </si>
  <si>
    <t>VV</t>
  </si>
  <si>
    <t>1,1*32+((2-1,1)*2+2)            "Ši-Š1</t>
  </si>
  <si>
    <t>1,1*35+((2-1,1)*2+2)             "Š1-Š2</t>
  </si>
  <si>
    <t>1,1*13+((2-1,1)*2+2)           "Š2-Š3</t>
  </si>
  <si>
    <t>Súčet</t>
  </si>
  <si>
    <t>113107131.S</t>
  </si>
  <si>
    <t>Odstránenie krytu v ploche do 200 m2 z betónu prostého, hr. vrstvy do 150 mm,  -0,22500t</t>
  </si>
  <si>
    <t>-271309464</t>
  </si>
  <si>
    <t>3</t>
  </si>
  <si>
    <t>113107141.S</t>
  </si>
  <si>
    <t>Odstránenie krytu v ploche do 200 m2 asfaltového, hr. vrstvy do 50 mm,  -0,09800t</t>
  </si>
  <si>
    <t>1321014079</t>
  </si>
  <si>
    <t>132201202.S</t>
  </si>
  <si>
    <t>Výkop ryhy šírky 600-2000mm horn.3 od 100 do 1000 m3</t>
  </si>
  <si>
    <t>m3</t>
  </si>
  <si>
    <t>-1858855084</t>
  </si>
  <si>
    <t>1,1*((2,83+1,96)/2+0,15)*(32)             "Ši-Š1</t>
  </si>
  <si>
    <t>1,1*((1,96+1,78)/2+0,15)*35             "Š1-Š2</t>
  </si>
  <si>
    <t>1,1*((1,78+1,77)/2+0,15)*13            "Š2-Š3</t>
  </si>
  <si>
    <t>2*(2-1,1)*(2,83+1,96+1,65+1,71)+(4)*2*2*(0,1+0,25)            " pre šachty</t>
  </si>
  <si>
    <t>5</t>
  </si>
  <si>
    <t>132201209.S</t>
  </si>
  <si>
    <t>Príplatok k cenám za lepivosť pri hĺbení rýh š. nad 600 do 2 000 mm zapaž. i nezapažených, s urovnaním dna v hornine 3</t>
  </si>
  <si>
    <t>521526314</t>
  </si>
  <si>
    <t>výkop*0,3</t>
  </si>
  <si>
    <t>6</t>
  </si>
  <si>
    <t>151101102.S</t>
  </si>
  <si>
    <t>Paženie a rozopretie stien rýh pre podzemné vedenie, príložné do 4 m</t>
  </si>
  <si>
    <t>-1794044083</t>
  </si>
  <si>
    <t>2*((2,83+1,96)/2+0,15)*(32)             "Ši-Š1</t>
  </si>
  <si>
    <t>2*((1,96+1,78)/2+0,15)*35             "Š1-Š2</t>
  </si>
  <si>
    <t>2*((1,78+1,77)/2+0,15)*13            "Š2-Š3</t>
  </si>
  <si>
    <t>2*2*(2-1,1)*(2,83+1,96+1,65+1,7+0,35*4)            " pre šachty</t>
  </si>
  <si>
    <t>151101112.S</t>
  </si>
  <si>
    <t>Odstránenie paženia rýh pre podzemné vedenie, príložné hĺbky do 4 m</t>
  </si>
  <si>
    <t>-478353681</t>
  </si>
  <si>
    <t>8</t>
  </si>
  <si>
    <t>162501102.S</t>
  </si>
  <si>
    <t>Vodorovné premiestnenie výkopku po spevnenej ceste z horniny tr.1-4, do 100 m3 na vzdialenosť do 3000 m</t>
  </si>
  <si>
    <t>-846007304</t>
  </si>
  <si>
    <t>-zasyp</t>
  </si>
  <si>
    <t>9</t>
  </si>
  <si>
    <t>162501105.S</t>
  </si>
  <si>
    <t>Vodorovné premiestnenie výkopku po spevnenej ceste z horniny tr.1-4, do 100 m3, príplatok k cene za každých ďalšich a začatých 1000 m</t>
  </si>
  <si>
    <t>339443272</t>
  </si>
  <si>
    <t>odvoz*22</t>
  </si>
  <si>
    <t>10</t>
  </si>
  <si>
    <t>167101101.S</t>
  </si>
  <si>
    <t>Nakladanie neuľahnutého výkopku z hornín tr.1-4 do 100 m3</t>
  </si>
  <si>
    <t>1590138844</t>
  </si>
  <si>
    <t>11</t>
  </si>
  <si>
    <t>171209002.S</t>
  </si>
  <si>
    <t>Poplatok za skladovanie - zemina a kamenivo (17 05) ostatné</t>
  </si>
  <si>
    <t>t</t>
  </si>
  <si>
    <t>-682390105</t>
  </si>
  <si>
    <t>odvoz*1,7</t>
  </si>
  <si>
    <t>12</t>
  </si>
  <si>
    <t>174101002.S</t>
  </si>
  <si>
    <t>Zásyp sypaninou so zhutnením jám, šachiet, rýh, zárezov alebo okolo objektov nad 100 do 1000 m3</t>
  </si>
  <si>
    <t>-53875020</t>
  </si>
  <si>
    <t>-lozko</t>
  </si>
  <si>
    <t>-obsyp</t>
  </si>
  <si>
    <t xml:space="preserve">-0,55*0,55*3,14*(2,83+1,96+1,78+1,65+1,77)   "šachty </t>
  </si>
  <si>
    <t xml:space="preserve">-1,5*1,5*0,1*(4)         "mazanina pod šachtami </t>
  </si>
  <si>
    <t>3,14*0,6*0,6*2*(3)      "zásyp objemu pôvodných šachiet</t>
  </si>
  <si>
    <t>13</t>
  </si>
  <si>
    <t>175101101.S</t>
  </si>
  <si>
    <t>Obsyp potrubia sypaninou z vhodných hornín 1 až 4 bez prehodenia sypaniny</t>
  </si>
  <si>
    <t>-440589515</t>
  </si>
  <si>
    <t>DN200*((0,2+0,3)*0,8-3,14*0,2*0,2/4)</t>
  </si>
  <si>
    <t>DN300*((0,3+0,3)*1,1-3,14*0,15*0,15)</t>
  </si>
  <si>
    <t>14</t>
  </si>
  <si>
    <t>M</t>
  </si>
  <si>
    <t>583310000600.S</t>
  </si>
  <si>
    <t>Kamenivo ťažené drobné frakcia 0-4 mm</t>
  </si>
  <si>
    <t>1699390974</t>
  </si>
  <si>
    <t>Vodorovné konštrukcie</t>
  </si>
  <si>
    <t>15</t>
  </si>
  <si>
    <t>451573111</t>
  </si>
  <si>
    <t>Lôžko pod potrubie, stoky a drobné objekty, v otvorenom výkope z piesku a štrkopiesku do 63 mm</t>
  </si>
  <si>
    <t>-386986628</t>
  </si>
  <si>
    <t>1,1*0,15*DN300</t>
  </si>
  <si>
    <t>0,8*0,15*DN200</t>
  </si>
  <si>
    <t>1,5*1,5*0,15*(4)           "pod šachty</t>
  </si>
  <si>
    <t>16</t>
  </si>
  <si>
    <t>452311141.S</t>
  </si>
  <si>
    <t>Dosky, bloky, sedlá z betónu v otvorenom výkope tr. C 16/20</t>
  </si>
  <si>
    <t>587740302</t>
  </si>
  <si>
    <t>1,5*1,5*0,1*(4)</t>
  </si>
  <si>
    <t>17</t>
  </si>
  <si>
    <t>452311192.S</t>
  </si>
  <si>
    <t>Príplatok k cene za práce v štôlni pre betón dosky, sedlového lôžka alebo blokov</t>
  </si>
  <si>
    <t>528860505</t>
  </si>
  <si>
    <t>18</t>
  </si>
  <si>
    <t>452351101.S</t>
  </si>
  <si>
    <t>Debnenie v otvorenom výkope dosiek, sedlových lôžok a blokov pod potrubie,stoky a drobné objekty</t>
  </si>
  <si>
    <t>-938907250</t>
  </si>
  <si>
    <t>4*1,5*0,1*(4)</t>
  </si>
  <si>
    <t>Komunikácie</t>
  </si>
  <si>
    <t>19</t>
  </si>
  <si>
    <t>566902132.S</t>
  </si>
  <si>
    <t>Vyspravenie podkladu po prekopoch inžinierskych sietí plochy do 15 m2 kamenivom hrubým drveným, po zhutnení hr. 150 mm</t>
  </si>
  <si>
    <t>-247515536</t>
  </si>
  <si>
    <t>566902161.S</t>
  </si>
  <si>
    <t>Vyspravenie podkladu po prekopoch inžinierskych sietí plochy do 15 m2 podkladovým betónom PB I tr. C 20/25 hr. 100 mm</t>
  </si>
  <si>
    <t>-907341588</t>
  </si>
  <si>
    <t>21</t>
  </si>
  <si>
    <t>572744112.S</t>
  </si>
  <si>
    <t>Vyrovnanie povrchu doterajších krytov liatym asfaltom MA hr. nad 30 do 40 mm</t>
  </si>
  <si>
    <t>105101607</t>
  </si>
  <si>
    <t>Rúrové vedenie</t>
  </si>
  <si>
    <t>22</t>
  </si>
  <si>
    <t>871356028.S</t>
  </si>
  <si>
    <t>Montáž kanalizačného PVC-U potrubia hladkého plnostenného DN 200</t>
  </si>
  <si>
    <t>m</t>
  </si>
  <si>
    <t>1368174461</t>
  </si>
  <si>
    <t>1*7     "prípojky napojenie</t>
  </si>
  <si>
    <t>23</t>
  </si>
  <si>
    <t>286110010100.S</t>
  </si>
  <si>
    <t>Rúra PVC-U hladký, kanalizačný, gravitačný systém Dxr 200x5,9 mm , dĺ. 1 m, SN8 - napenená (viacvrstvová)</t>
  </si>
  <si>
    <t>ks</t>
  </si>
  <si>
    <t>-73293225</t>
  </si>
  <si>
    <t>24</t>
  </si>
  <si>
    <t>871376032.S</t>
  </si>
  <si>
    <t>Montáž kanalizačného PVC-U potrubia hladkého plnostenného DN 300</t>
  </si>
  <si>
    <t>-1661108092</t>
  </si>
  <si>
    <t xml:space="preserve">1+32+35+13       </t>
  </si>
  <si>
    <t>25</t>
  </si>
  <si>
    <t>286110003800.S</t>
  </si>
  <si>
    <t>Rúra PVC-U hladký, kanalizačný, gravitačný systém Dxr 315x9,2 mm, dĺ. 6 m, SN8 - plnostenná</t>
  </si>
  <si>
    <t>779996604</t>
  </si>
  <si>
    <t>26</t>
  </si>
  <si>
    <t>28611000380...2</t>
  </si>
  <si>
    <t>Rúra PVC-U hladký, kanalizačný, gravitačný systém Dxr 315x9,2 mm, dĺ. 2 m, SN8 - plnostenná</t>
  </si>
  <si>
    <t>-2128888690</t>
  </si>
  <si>
    <t>2,913*1,03 'Prepočítané koeficientom množstva</t>
  </si>
  <si>
    <t>38</t>
  </si>
  <si>
    <t>87139609...1</t>
  </si>
  <si>
    <t>Montáž+dodávka, zapojenie pôvodných odpadových potrubí do DN250mm do nových šachiet, utesnenie</t>
  </si>
  <si>
    <t>kus</t>
  </si>
  <si>
    <t>-1042376762</t>
  </si>
  <si>
    <t>27</t>
  </si>
  <si>
    <t>877376034.S</t>
  </si>
  <si>
    <t>Montáž kanalizačnej PVC-U odbočky DN 300</t>
  </si>
  <si>
    <t>779287373</t>
  </si>
  <si>
    <t>28</t>
  </si>
  <si>
    <t>286510014800.S</t>
  </si>
  <si>
    <t>Odbočka 45° PVC, DN 315/160 pre hladký, kanalizačný, gravitačný systém</t>
  </si>
  <si>
    <t>870732023</t>
  </si>
  <si>
    <t>29</t>
  </si>
  <si>
    <t>286510014900.S</t>
  </si>
  <si>
    <t>Odbočka 45° PVC, DN 315/200 pre hladký, kanalizačný, gravitačný systém</t>
  </si>
  <si>
    <t>595917388</t>
  </si>
  <si>
    <t>30</t>
  </si>
  <si>
    <t>894411311.S</t>
  </si>
  <si>
    <t>Osadenie železobetónového dielca pre šachty, skruž rovná alebo prechodová TZS</t>
  </si>
  <si>
    <t>-596907276</t>
  </si>
  <si>
    <t>4                "dno šachty</t>
  </si>
  <si>
    <t>4               "konus</t>
  </si>
  <si>
    <t>1+2+(1)+1+(1)              "rovné skruže...v=250mm, (1)...100mm</t>
  </si>
  <si>
    <t>3+1+1+1              "rovné skruže...v=500mm</t>
  </si>
  <si>
    <t>31</t>
  </si>
  <si>
    <t>592240002100.S</t>
  </si>
  <si>
    <t>Kónus betónový so stúpadlom pre kanalizačnú šachtu DN 1000, hr. steny 100 mm, rozmer 1000x625x580 mm</t>
  </si>
  <si>
    <t>-1166550842</t>
  </si>
  <si>
    <t>4*1,01 'Prepočítané koeficientom množstva</t>
  </si>
  <si>
    <t>32</t>
  </si>
  <si>
    <t>592240002300.S</t>
  </si>
  <si>
    <t>Skruž betónová so stúpadlom pre kanalizačnú šachtu DN 1000, Dxvxhr 1000x250x100 mm</t>
  </si>
  <si>
    <t>668180569</t>
  </si>
  <si>
    <t>33</t>
  </si>
  <si>
    <t>592240002500.S</t>
  </si>
  <si>
    <t>Skruž betónová so stúpadlom pre kanalizačnú šachtu DN 1000, Dxvxhr 1000x500x100 mm</t>
  </si>
  <si>
    <t>-1251956086</t>
  </si>
  <si>
    <t>6*1,01 'Prepočítané koeficientom množstva</t>
  </si>
  <si>
    <t>34</t>
  </si>
  <si>
    <t>592240004101...1</t>
  </si>
  <si>
    <t>Dno jednoliate šachtové kompaktné pre kanalizačnú šachtu DN 1000, rozmer 1000/675x150 pre rúry DN300 mm, 3-krížové</t>
  </si>
  <si>
    <t>-1544762948</t>
  </si>
  <si>
    <t>35</t>
  </si>
  <si>
    <t>592240004101...2</t>
  </si>
  <si>
    <t>Dno jednoliate šachtové kompaktné pre kanalizačnú šachtu DN 1000, rozmer 1000/675x150 pre rúry DN300 mm, 4-krížové</t>
  </si>
  <si>
    <t>-1759656720</t>
  </si>
  <si>
    <t>36</t>
  </si>
  <si>
    <t>59224001280...1</t>
  </si>
  <si>
    <t>Betónový vyrovnávací prstnenec TBS 13-100, DN 1000, výška 1000 mm, hr. steny 100 mm</t>
  </si>
  <si>
    <t>-1421176026</t>
  </si>
  <si>
    <t>2*1,01 'Prepočítané koeficientom množstva</t>
  </si>
  <si>
    <t>37</t>
  </si>
  <si>
    <t>592240004500.S</t>
  </si>
  <si>
    <t>Elastomerové tesnenie DN 1000 pre spojenie šachtových dielov kanalizačnej šachty DN 1000</t>
  </si>
  <si>
    <t>-745082905</t>
  </si>
  <si>
    <t>6+5+4+5</t>
  </si>
  <si>
    <t>39</t>
  </si>
  <si>
    <t>899102111.S</t>
  </si>
  <si>
    <t>Osadenie poklopu liatinového a oceľového vrátane rámu hmotn. nad 50 do 100 kg</t>
  </si>
  <si>
    <t>534645031</t>
  </si>
  <si>
    <t>40</t>
  </si>
  <si>
    <t>552410002400.S</t>
  </si>
  <si>
    <t>Poklop liatinový kruhový DN600, tr. zaťaženia D400</t>
  </si>
  <si>
    <t>-1096752150</t>
  </si>
  <si>
    <t>Ostatné konštrukcie a práce-búranie</t>
  </si>
  <si>
    <t>41</t>
  </si>
  <si>
    <t>919735111.S</t>
  </si>
  <si>
    <t>Rezanie existujúceho asfaltového krytu alebo podkladu hĺbky do 50 mm</t>
  </si>
  <si>
    <t>1343971277</t>
  </si>
  <si>
    <t>2*32+(4*0,5+2)            "Ši-Š1</t>
  </si>
  <si>
    <t>2*35+(4*0,5+2)            "Š1-Š2</t>
  </si>
  <si>
    <t>2*13+(4*0,5+2)           "Š2-Š3</t>
  </si>
  <si>
    <t>42</t>
  </si>
  <si>
    <t>919735123.S</t>
  </si>
  <si>
    <t>Rezanie existujúceho betónového krytu alebo podkladu hĺbky nad 100 do 150 mm</t>
  </si>
  <si>
    <t>-1510720309</t>
  </si>
  <si>
    <t>172</t>
  </si>
  <si>
    <t>43</t>
  </si>
  <si>
    <t>962041314...1</t>
  </si>
  <si>
    <t>Vybúranie šachiet z betónu prostého hr. steny do 120 mm,  -0,20000t</t>
  </si>
  <si>
    <t>68787183</t>
  </si>
  <si>
    <t>1,1*3,14*2*(3)+3,14*0,6*0,6*(3)    "búranie pôvodných šácht</t>
  </si>
  <si>
    <t>šachtypôvodm2</t>
  </si>
  <si>
    <t>24,115*1,05 'Prepočítané koeficientom množstva</t>
  </si>
  <si>
    <t>44</t>
  </si>
  <si>
    <t>969021131.S</t>
  </si>
  <si>
    <t>Vybúranie kanalizačného potrubia DN do 300 mm,  -0,09300t</t>
  </si>
  <si>
    <t>-1903163476</t>
  </si>
  <si>
    <t>32+35+4           "pôvodné</t>
  </si>
  <si>
    <t>8*1          "nové napojenia prípovov odpadov</t>
  </si>
  <si>
    <t>45</t>
  </si>
  <si>
    <t>976085311.S</t>
  </si>
  <si>
    <t>Vybúranie kanalizačného rámu liatinového vrátane poklopu alebo mreže,  -0,04400t</t>
  </si>
  <si>
    <t>118369830</t>
  </si>
  <si>
    <t>46</t>
  </si>
  <si>
    <t>979082212.S</t>
  </si>
  <si>
    <t>Vodorovná doprava sutiny po suchu s naložením a so zložením na vzdialenosť do 50 m</t>
  </si>
  <si>
    <t>-817289888</t>
  </si>
  <si>
    <t>47</t>
  </si>
  <si>
    <t>979082213.S</t>
  </si>
  <si>
    <t>Vodorovná doprava sutiny so zložením a hrubým urovnaním na vzdialenosť do 1 km</t>
  </si>
  <si>
    <t>-1799885275</t>
  </si>
  <si>
    <t>48</t>
  </si>
  <si>
    <t>979082219.S</t>
  </si>
  <si>
    <t>Príplatok k cene za každý ďalší aj začatý 1 km nad 1 km pre vodorovnú dopravu sutiny</t>
  </si>
  <si>
    <t>-939920452</t>
  </si>
  <si>
    <t>68,008*24 'Prepočítané koeficientom množstva</t>
  </si>
  <si>
    <t>49</t>
  </si>
  <si>
    <t>979087212.S</t>
  </si>
  <si>
    <t>Nakladanie na dopravné prostriedky pre vodorovnú dopravu sutiny</t>
  </si>
  <si>
    <t>-83615972</t>
  </si>
  <si>
    <t>50</t>
  </si>
  <si>
    <t>979089012.S</t>
  </si>
  <si>
    <t>Poplatok za skladovanie - betón, tehly, dlaždice (17 01) ostatné</t>
  </si>
  <si>
    <t>1937112078</t>
  </si>
  <si>
    <t>51</t>
  </si>
  <si>
    <t>979089212.S</t>
  </si>
  <si>
    <t>Poplatok za skladovanie - bitúmenové zmesi, uholný decht, dechtové výrobky (17 03 ), ostatné</t>
  </si>
  <si>
    <t>-2108303362</t>
  </si>
  <si>
    <t>99</t>
  </si>
  <si>
    <t>Presun hmôt HSV</t>
  </si>
  <si>
    <t>52</t>
  </si>
  <si>
    <t>998276101.S</t>
  </si>
  <si>
    <t>Presun hmôt pre rúrové vedenie hĺbené z rúr z plast., hmôt alebo sklolamin. v otvorenom výkope</t>
  </si>
  <si>
    <t>639019453</t>
  </si>
  <si>
    <t>VRN</t>
  </si>
  <si>
    <t>Investičné náklady neobsiahnuté v cenách</t>
  </si>
  <si>
    <t>53</t>
  </si>
  <si>
    <t>000500026</t>
  </si>
  <si>
    <t>Príprava staveniska -vytýčenie inžinierskych sietí</t>
  </si>
  <si>
    <t>kpl</t>
  </si>
  <si>
    <t>1024</t>
  </si>
  <si>
    <t>1269852891</t>
  </si>
  <si>
    <t>vykop</t>
  </si>
  <si>
    <t>14,57</t>
  </si>
  <si>
    <t>6,2</t>
  </si>
  <si>
    <t>4,348</t>
  </si>
  <si>
    <t>2,632</t>
  </si>
  <si>
    <t>7,59</t>
  </si>
  <si>
    <t>02 - Dodávka a osadenie lapolu pre kuchynskú vetvu</t>
  </si>
  <si>
    <t xml:space="preserve">    3 - Zvislé a kompletné konštrukcie</t>
  </si>
  <si>
    <t>1449607690</t>
  </si>
  <si>
    <t>3,1*2</t>
  </si>
  <si>
    <t>-691574016</t>
  </si>
  <si>
    <t>-1175056489</t>
  </si>
  <si>
    <t>133201101.S</t>
  </si>
  <si>
    <t>Výkop šachty zapaženej, hornina 3 do 100 m3</t>
  </si>
  <si>
    <t>-1112265980</t>
  </si>
  <si>
    <t>3,1*2*(1,4+0,25+0,7)</t>
  </si>
  <si>
    <t>133201109.S</t>
  </si>
  <si>
    <t>Príplatok k cenám za lepivosť pri hĺbení šachiet zapažených i nezapažených v hornine 3</t>
  </si>
  <si>
    <t>-1381675701</t>
  </si>
  <si>
    <t>vykop/3</t>
  </si>
  <si>
    <t>151101201.S</t>
  </si>
  <si>
    <t>Paženie stien bez rozopretia alebo vzopretia, príložné hĺbky do 4m</t>
  </si>
  <si>
    <t>1959792016</t>
  </si>
  <si>
    <t>2*(3,1+2)*(1,4+0,25+0,7)</t>
  </si>
  <si>
    <t>151101211.S</t>
  </si>
  <si>
    <t>Odstránenie paženia stien príložné hĺbky do 4 m</t>
  </si>
  <si>
    <t>1265012488</t>
  </si>
  <si>
    <t>151101301.S</t>
  </si>
  <si>
    <t>Rozopretie zapažených stien pri pažení príložnom hĺbky do 4 m</t>
  </si>
  <si>
    <t>-108580336</t>
  </si>
  <si>
    <t>151101311.S</t>
  </si>
  <si>
    <t>Odstránenie rozopretia stien paženia príložného hĺbky do 4 m</t>
  </si>
  <si>
    <t>1849365806</t>
  </si>
  <si>
    <t>1064514600</t>
  </si>
  <si>
    <t>1639731284</t>
  </si>
  <si>
    <t>408828601</t>
  </si>
  <si>
    <t>-122128092</t>
  </si>
  <si>
    <t>-1494312535</t>
  </si>
  <si>
    <t>-2,7*1,6*1,4                          "lapol</t>
  </si>
  <si>
    <t>-3,1*2*(0,15+0,1*2)            "podkl. betón, podsyp. lôžko</t>
  </si>
  <si>
    <t>0,5*0,5*3,14*0,6*(2)*(2/3)       "konúsy...vstup. otvory</t>
  </si>
  <si>
    <t>175101201.S</t>
  </si>
  <si>
    <t>Obsyp objektov sypaninou z vhodných hornín 1 až 4 bez prehodenia sypaniny</t>
  </si>
  <si>
    <t>-1911165207</t>
  </si>
  <si>
    <t>3,1*2*1,4                  "jama</t>
  </si>
  <si>
    <t>Zvislé a kompletné konštrukcie</t>
  </si>
  <si>
    <t>386921022.S</t>
  </si>
  <si>
    <t>Montáž odlučovača ropných látok alebo lapača tukov železobetónového dvojnádržového, hmotnosti jednotlivo nad 3 do 7 t</t>
  </si>
  <si>
    <t>-2023050071</t>
  </si>
  <si>
    <t>KLLT6</t>
  </si>
  <si>
    <t>Lapač tukov KL LT 6, KLARTEC</t>
  </si>
  <si>
    <t>957292164</t>
  </si>
  <si>
    <t>3869219...1</t>
  </si>
  <si>
    <t>Príplatok za ošetrenie vnútorného povrchu nádrže  trojzloškovým polyuretánovým náterom aplikovaným v dvoch vrstvách</t>
  </si>
  <si>
    <t>-1184713402</t>
  </si>
  <si>
    <t>3869219...2</t>
  </si>
  <si>
    <t>Doprava lapača tukov na stavbu ( s naložením a so zložením)</t>
  </si>
  <si>
    <t>-1185723894</t>
  </si>
  <si>
    <t>451541111.S</t>
  </si>
  <si>
    <t>Lôžko pod potrubie, stoky a drobné objekty, v otvorenom výkope zo štrkodrvy 0-63 mm</t>
  </si>
  <si>
    <t>466212957</t>
  </si>
  <si>
    <t>3,1*2*0,1</t>
  </si>
  <si>
    <t>451572111.S</t>
  </si>
  <si>
    <t>Lôžko pod potrubie, stoky a drobné objekty, v otvorenom výkope z kameniva drobného ťaženého 0-4 mm</t>
  </si>
  <si>
    <t>-1033462417</t>
  </si>
  <si>
    <t>452112111.S</t>
  </si>
  <si>
    <t>Osadenie prstenca alebo rámu pod poklopy a mreže, výšky do 100 mm</t>
  </si>
  <si>
    <t>1152589524</t>
  </si>
  <si>
    <t>62510090</t>
  </si>
  <si>
    <t>Vyrovnávací prstenec 625/100/90, KLARTEC</t>
  </si>
  <si>
    <t>1434166632</t>
  </si>
  <si>
    <t>452311146.S</t>
  </si>
  <si>
    <t>Dosky, bloky, sedlá z betónu v otvorenom výkope tr. C 20/25</t>
  </si>
  <si>
    <t>-678661352</t>
  </si>
  <si>
    <t>3,1*2*0,15</t>
  </si>
  <si>
    <t>podklbeton</t>
  </si>
  <si>
    <t>-74664168</t>
  </si>
  <si>
    <t>-1261356017</t>
  </si>
  <si>
    <t>566902162.S</t>
  </si>
  <si>
    <t>Vyspravenie podkladu po prekopoch inžinierskych sietí plochy do 15 m2 podkladovým betónom PB I tr. C 20/25 hr. 150 mm</t>
  </si>
  <si>
    <t>-1428144653</t>
  </si>
  <si>
    <t>1631627023</t>
  </si>
  <si>
    <t>100062560090</t>
  </si>
  <si>
    <t>Kónus 1000-625/600/90, KLARTEC</t>
  </si>
  <si>
    <t>1458999517</t>
  </si>
  <si>
    <t>-1778536327</t>
  </si>
  <si>
    <t>600D400</t>
  </si>
  <si>
    <t>Poklop liatinový DN 600, D400 kN, KLARTEC</t>
  </si>
  <si>
    <t>-2034627625</t>
  </si>
  <si>
    <t>-108177286</t>
  </si>
  <si>
    <t>2*(3,1+2)</t>
  </si>
  <si>
    <t>-1112620922</t>
  </si>
  <si>
    <t>1374287084</t>
  </si>
  <si>
    <t>-1533364372</t>
  </si>
  <si>
    <t>3,46*24 'Prepočítané koeficientom množstva</t>
  </si>
  <si>
    <t>-1891221229</t>
  </si>
  <si>
    <t>1904459407</t>
  </si>
  <si>
    <t>-297661871</t>
  </si>
  <si>
    <t>998271301.S</t>
  </si>
  <si>
    <t>Presun hmôt pre kanal. hĺbené monolit. z betónu alebo železobetónu v otvorenom výkope</t>
  </si>
  <si>
    <t>972867372</t>
  </si>
  <si>
    <t>00050001</t>
  </si>
  <si>
    <t>Zaškolenie obsluhy lapolu</t>
  </si>
  <si>
    <t>hod</t>
  </si>
  <si>
    <t>-2027588705</t>
  </si>
  <si>
    <t>ZOZNAM FIGÚR</t>
  </si>
  <si>
    <t>Výmera</t>
  </si>
  <si>
    <t>zasypr</t>
  </si>
  <si>
    <t xml:space="preserve"> 01</t>
  </si>
  <si>
    <t>Použitie figúry:</t>
  </si>
  <si>
    <t xml:space="preserve">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</si>
</sst>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opLeftCell="A49" zoomScale="85" zoomScaleNormal="85" workbookViewId="0">
      <selection activeCell="AR52" sqref="AR5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8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04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9"/>
      <c r="BS5" s="16" t="s">
        <v>6</v>
      </c>
    </row>
    <row r="6" spans="1:74" s="1" customFormat="1" ht="36.950000000000003" customHeight="1">
      <c r="B6" s="19"/>
      <c r="D6" s="24" t="s">
        <v>13</v>
      </c>
      <c r="K6" s="206" t="s">
        <v>14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18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18</v>
      </c>
      <c r="AK17" s="25" t="s">
        <v>23</v>
      </c>
      <c r="AN17" s="23" t="s">
        <v>1</v>
      </c>
      <c r="AR17" s="19"/>
      <c r="BS17" s="16" t="s">
        <v>26</v>
      </c>
    </row>
    <row r="18" spans="1:71" s="1" customFormat="1" ht="6.95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27</v>
      </c>
      <c r="AK19" s="25" t="s">
        <v>21</v>
      </c>
      <c r="AN19" s="23" t="s">
        <v>1</v>
      </c>
      <c r="AR19" s="19"/>
      <c r="BS19" s="16" t="s">
        <v>6</v>
      </c>
    </row>
    <row r="20" spans="1:71" s="1" customFormat="1" ht="18.399999999999999" customHeight="1">
      <c r="B20" s="19"/>
      <c r="E20" s="23"/>
      <c r="AK20" s="25" t="s">
        <v>23</v>
      </c>
      <c r="AN20" s="23" t="s">
        <v>1</v>
      </c>
      <c r="AR20" s="19"/>
      <c r="BS20" s="16" t="s">
        <v>26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28</v>
      </c>
      <c r="AR22" s="19"/>
    </row>
    <row r="23" spans="1:71" s="1" customFormat="1" ht="16.5" customHeight="1">
      <c r="B23" s="19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8">
        <f>ROUND(AG94,2)</f>
        <v>0</v>
      </c>
      <c r="AL26" s="209"/>
      <c r="AM26" s="209"/>
      <c r="AN26" s="209"/>
      <c r="AO26" s="209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10" t="s">
        <v>30</v>
      </c>
      <c r="M28" s="210"/>
      <c r="N28" s="210"/>
      <c r="O28" s="210"/>
      <c r="P28" s="210"/>
      <c r="Q28" s="28"/>
      <c r="R28" s="28"/>
      <c r="S28" s="28"/>
      <c r="T28" s="28"/>
      <c r="U28" s="28"/>
      <c r="V28" s="28"/>
      <c r="W28" s="210" t="s">
        <v>31</v>
      </c>
      <c r="X28" s="210"/>
      <c r="Y28" s="210"/>
      <c r="Z28" s="210"/>
      <c r="AA28" s="210"/>
      <c r="AB28" s="210"/>
      <c r="AC28" s="210"/>
      <c r="AD28" s="210"/>
      <c r="AE28" s="210"/>
      <c r="AF28" s="28"/>
      <c r="AG28" s="28"/>
      <c r="AH28" s="28"/>
      <c r="AI28" s="28"/>
      <c r="AJ28" s="28"/>
      <c r="AK28" s="210" t="s">
        <v>32</v>
      </c>
      <c r="AL28" s="210"/>
      <c r="AM28" s="210"/>
      <c r="AN28" s="210"/>
      <c r="AO28" s="210"/>
      <c r="AP28" s="28"/>
      <c r="AQ28" s="28"/>
      <c r="AR28" s="29"/>
      <c r="BE28" s="28"/>
    </row>
    <row r="29" spans="1:71" s="3" customFormat="1" ht="14.45" customHeight="1">
      <c r="B29" s="33"/>
      <c r="D29" s="25" t="s">
        <v>33</v>
      </c>
      <c r="F29" s="34" t="s">
        <v>34</v>
      </c>
      <c r="L29" s="213">
        <v>0.2</v>
      </c>
      <c r="M29" s="212"/>
      <c r="N29" s="212"/>
      <c r="O29" s="212"/>
      <c r="P29" s="212"/>
      <c r="Q29" s="35"/>
      <c r="R29" s="35"/>
      <c r="S29" s="35"/>
      <c r="T29" s="35"/>
      <c r="U29" s="35"/>
      <c r="V29" s="35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5"/>
      <c r="AG29" s="35"/>
      <c r="AH29" s="35"/>
      <c r="AI29" s="35"/>
      <c r="AJ29" s="35"/>
      <c r="AK29" s="211">
        <f>ROUND(AV94, 2)</f>
        <v>0</v>
      </c>
      <c r="AL29" s="212"/>
      <c r="AM29" s="212"/>
      <c r="AN29" s="212"/>
      <c r="AO29" s="212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5" customHeight="1">
      <c r="B30" s="33"/>
      <c r="F30" s="34" t="s">
        <v>35</v>
      </c>
      <c r="L30" s="216">
        <v>0.2</v>
      </c>
      <c r="M30" s="215"/>
      <c r="N30" s="215"/>
      <c r="O30" s="215"/>
      <c r="P30" s="215"/>
      <c r="W30" s="214">
        <f>ROUND(BA94, 2)</f>
        <v>0</v>
      </c>
      <c r="X30" s="215"/>
      <c r="Y30" s="215"/>
      <c r="Z30" s="215"/>
      <c r="AA30" s="215"/>
      <c r="AB30" s="215"/>
      <c r="AC30" s="215"/>
      <c r="AD30" s="215"/>
      <c r="AE30" s="215"/>
      <c r="AK30" s="214">
        <f>ROUND(AW94, 2)</f>
        <v>0</v>
      </c>
      <c r="AL30" s="215"/>
      <c r="AM30" s="215"/>
      <c r="AN30" s="215"/>
      <c r="AO30" s="215"/>
      <c r="AR30" s="33"/>
    </row>
    <row r="31" spans="1:71" s="3" customFormat="1" ht="14.45" hidden="1" customHeight="1">
      <c r="B31" s="33"/>
      <c r="F31" s="25" t="s">
        <v>36</v>
      </c>
      <c r="L31" s="216">
        <v>0.2</v>
      </c>
      <c r="M31" s="215"/>
      <c r="N31" s="215"/>
      <c r="O31" s="215"/>
      <c r="P31" s="215"/>
      <c r="W31" s="214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3"/>
    </row>
    <row r="32" spans="1:71" s="3" customFormat="1" ht="14.45" hidden="1" customHeight="1">
      <c r="B32" s="33"/>
      <c r="F32" s="25" t="s">
        <v>37</v>
      </c>
      <c r="L32" s="216">
        <v>0.2</v>
      </c>
      <c r="M32" s="215"/>
      <c r="N32" s="215"/>
      <c r="O32" s="215"/>
      <c r="P32" s="215"/>
      <c r="W32" s="214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3"/>
    </row>
    <row r="33" spans="1:57" s="3" customFormat="1" ht="14.45" hidden="1" customHeight="1">
      <c r="B33" s="33"/>
      <c r="F33" s="34" t="s">
        <v>38</v>
      </c>
      <c r="L33" s="213">
        <v>0</v>
      </c>
      <c r="M33" s="212"/>
      <c r="N33" s="212"/>
      <c r="O33" s="212"/>
      <c r="P33" s="212"/>
      <c r="Q33" s="35"/>
      <c r="R33" s="35"/>
      <c r="S33" s="35"/>
      <c r="T33" s="35"/>
      <c r="U33" s="35"/>
      <c r="V33" s="35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5"/>
      <c r="AG33" s="35"/>
      <c r="AH33" s="35"/>
      <c r="AI33" s="35"/>
      <c r="AJ33" s="35"/>
      <c r="AK33" s="211">
        <v>0</v>
      </c>
      <c r="AL33" s="212"/>
      <c r="AM33" s="212"/>
      <c r="AN33" s="212"/>
      <c r="AO33" s="212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7"/>
      <c r="D35" s="38" t="s">
        <v>39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40</v>
      </c>
      <c r="U35" s="39"/>
      <c r="V35" s="39"/>
      <c r="W35" s="39"/>
      <c r="X35" s="217" t="s">
        <v>41</v>
      </c>
      <c r="Y35" s="218"/>
      <c r="Z35" s="218"/>
      <c r="AA35" s="218"/>
      <c r="AB35" s="218"/>
      <c r="AC35" s="39"/>
      <c r="AD35" s="39"/>
      <c r="AE35" s="39"/>
      <c r="AF35" s="39"/>
      <c r="AG35" s="39"/>
      <c r="AH35" s="39"/>
      <c r="AI35" s="39"/>
      <c r="AJ35" s="39"/>
      <c r="AK35" s="219">
        <f>SUM(AK26:AK33)</f>
        <v>0</v>
      </c>
      <c r="AL35" s="218"/>
      <c r="AM35" s="218"/>
      <c r="AN35" s="218"/>
      <c r="AO35" s="220"/>
      <c r="AP35" s="37"/>
      <c r="AQ35" s="37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43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28"/>
      <c r="B60" s="29"/>
      <c r="C60" s="28"/>
      <c r="D60" s="44" t="s">
        <v>44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44</v>
      </c>
      <c r="AI60" s="31"/>
      <c r="AJ60" s="31"/>
      <c r="AK60" s="31"/>
      <c r="AL60" s="31"/>
      <c r="AM60" s="44" t="s">
        <v>45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28"/>
      <c r="B64" s="29"/>
      <c r="C64" s="28"/>
      <c r="D64" s="42" t="s">
        <v>46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47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28"/>
      <c r="B75" s="29"/>
      <c r="C75" s="28"/>
      <c r="D75" s="44" t="s">
        <v>44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44</v>
      </c>
      <c r="AI75" s="31"/>
      <c r="AJ75" s="31"/>
      <c r="AK75" s="31"/>
      <c r="AL75" s="31"/>
      <c r="AM75" s="44" t="s">
        <v>45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5" customHeight="1">
      <c r="A82" s="28"/>
      <c r="B82" s="29"/>
      <c r="C82" s="20" t="s">
        <v>48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AR84" s="50"/>
    </row>
    <row r="85" spans="1:91" s="5" customFormat="1" ht="36.950000000000003" customHeight="1">
      <c r="B85" s="51"/>
      <c r="C85" s="52" t="s">
        <v>13</v>
      </c>
      <c r="L85" s="239" t="str">
        <f>K6</f>
        <v>Gymnázium A. Einsteina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1"/>
    </row>
    <row r="86" spans="1:91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21" t="str">
        <f>IF(AN8= "","",AN8)</f>
        <v/>
      </c>
      <c r="AN87" s="221"/>
      <c r="AO87" s="28"/>
      <c r="AP87" s="28"/>
      <c r="AQ87" s="28"/>
      <c r="AR87" s="29"/>
      <c r="BE87" s="28"/>
    </row>
    <row r="88" spans="1:9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Gymnázium Alberta Einsteina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222" t="str">
        <f>IF(E17="","",E17)</f>
        <v xml:space="preserve"> </v>
      </c>
      <c r="AN89" s="223"/>
      <c r="AO89" s="223"/>
      <c r="AP89" s="223"/>
      <c r="AQ89" s="28"/>
      <c r="AR89" s="29"/>
      <c r="AS89" s="224" t="s">
        <v>49</v>
      </c>
      <c r="AT89" s="22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2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27</v>
      </c>
      <c r="AJ90" s="28"/>
      <c r="AK90" s="28"/>
      <c r="AL90" s="28"/>
      <c r="AM90" s="222" t="str">
        <f>IF(E20="","",E20)</f>
        <v/>
      </c>
      <c r="AN90" s="223"/>
      <c r="AO90" s="223"/>
      <c r="AP90" s="223"/>
      <c r="AQ90" s="28"/>
      <c r="AR90" s="29"/>
      <c r="AS90" s="226"/>
      <c r="AT90" s="22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26"/>
      <c r="AT91" s="22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34" t="s">
        <v>50</v>
      </c>
      <c r="D92" s="235"/>
      <c r="E92" s="235"/>
      <c r="F92" s="235"/>
      <c r="G92" s="235"/>
      <c r="H92" s="59"/>
      <c r="I92" s="236" t="s">
        <v>51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7" t="s">
        <v>52</v>
      </c>
      <c r="AH92" s="235"/>
      <c r="AI92" s="235"/>
      <c r="AJ92" s="235"/>
      <c r="AK92" s="235"/>
      <c r="AL92" s="235"/>
      <c r="AM92" s="235"/>
      <c r="AN92" s="236" t="s">
        <v>53</v>
      </c>
      <c r="AO92" s="235"/>
      <c r="AP92" s="238"/>
      <c r="AQ92" s="60" t="s">
        <v>54</v>
      </c>
      <c r="AR92" s="29"/>
      <c r="AS92" s="61" t="s">
        <v>55</v>
      </c>
      <c r="AT92" s="62" t="s">
        <v>56</v>
      </c>
      <c r="AU92" s="62" t="s">
        <v>57</v>
      </c>
      <c r="AV92" s="62" t="s">
        <v>58</v>
      </c>
      <c r="AW92" s="62" t="s">
        <v>59</v>
      </c>
      <c r="AX92" s="62" t="s">
        <v>60</v>
      </c>
      <c r="AY92" s="62" t="s">
        <v>61</v>
      </c>
      <c r="AZ92" s="62" t="s">
        <v>62</v>
      </c>
      <c r="BA92" s="62" t="s">
        <v>63</v>
      </c>
      <c r="BB92" s="62" t="s">
        <v>64</v>
      </c>
      <c r="BC92" s="62" t="s">
        <v>65</v>
      </c>
      <c r="BD92" s="63" t="s">
        <v>66</v>
      </c>
      <c r="BE92" s="28"/>
    </row>
    <row r="93" spans="1:91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50000000000003" customHeight="1">
      <c r="B94" s="67"/>
      <c r="C94" s="68" t="s">
        <v>67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2">
        <f>ROUND(SUM(AG95:AG96),2)</f>
        <v>0</v>
      </c>
      <c r="AH94" s="232"/>
      <c r="AI94" s="232"/>
      <c r="AJ94" s="232"/>
      <c r="AK94" s="232"/>
      <c r="AL94" s="232"/>
      <c r="AM94" s="232"/>
      <c r="AN94" s="233">
        <f>SUM(AG94,AT94)</f>
        <v>0</v>
      </c>
      <c r="AO94" s="233"/>
      <c r="AP94" s="233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1660.9676400000001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68</v>
      </c>
      <c r="BT94" s="76" t="s">
        <v>69</v>
      </c>
      <c r="BU94" s="77" t="s">
        <v>70</v>
      </c>
      <c r="BV94" s="76" t="s">
        <v>71</v>
      </c>
      <c r="BW94" s="76" t="s">
        <v>4</v>
      </c>
      <c r="BX94" s="76" t="s">
        <v>72</v>
      </c>
      <c r="CL94" s="76" t="s">
        <v>1</v>
      </c>
    </row>
    <row r="95" spans="1:91" s="7" customFormat="1" ht="16.5" customHeight="1">
      <c r="A95" s="78" t="s">
        <v>73</v>
      </c>
      <c r="B95" s="79"/>
      <c r="C95" s="80"/>
      <c r="D95" s="231" t="s">
        <v>74</v>
      </c>
      <c r="E95" s="231"/>
      <c r="F95" s="231"/>
      <c r="G95" s="231"/>
      <c r="H95" s="231"/>
      <c r="I95" s="81"/>
      <c r="J95" s="231" t="s">
        <v>75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9">
        <f>'01 - Oprava hlavnej kanal...'!J32</f>
        <v>0</v>
      </c>
      <c r="AH95" s="230"/>
      <c r="AI95" s="230"/>
      <c r="AJ95" s="230"/>
      <c r="AK95" s="230"/>
      <c r="AL95" s="230"/>
      <c r="AM95" s="230"/>
      <c r="AN95" s="229">
        <f>SUM(AG95,AT95)</f>
        <v>0</v>
      </c>
      <c r="AO95" s="230"/>
      <c r="AP95" s="230"/>
      <c r="AQ95" s="82" t="s">
        <v>76</v>
      </c>
      <c r="AR95" s="79"/>
      <c r="AS95" s="83">
        <v>0</v>
      </c>
      <c r="AT95" s="84">
        <f>ROUND(SUM(AV95:AW95),2)</f>
        <v>0</v>
      </c>
      <c r="AU95" s="85">
        <f>'01 - Oprava hlavnej kanal...'!P128</f>
        <v>1517.6024739999998</v>
      </c>
      <c r="AV95" s="84">
        <f>'01 - Oprava hlavnej kanal...'!J35</f>
        <v>0</v>
      </c>
      <c r="AW95" s="84">
        <f>'01 - Oprava hlavnej kanal...'!J36</f>
        <v>0</v>
      </c>
      <c r="AX95" s="84">
        <f>'01 - Oprava hlavnej kanal...'!J37</f>
        <v>0</v>
      </c>
      <c r="AY95" s="84">
        <f>'01 - Oprava hlavnej kanal...'!J38</f>
        <v>0</v>
      </c>
      <c r="AZ95" s="84">
        <f>'01 - Oprava hlavnej kanal...'!F35</f>
        <v>0</v>
      </c>
      <c r="BA95" s="84">
        <f>'01 - Oprava hlavnej kanal...'!F36</f>
        <v>0</v>
      </c>
      <c r="BB95" s="84">
        <f>'01 - Oprava hlavnej kanal...'!F37</f>
        <v>0</v>
      </c>
      <c r="BC95" s="84">
        <f>'01 - Oprava hlavnej kanal...'!F38</f>
        <v>0</v>
      </c>
      <c r="BD95" s="86">
        <f>'01 - Oprava hlavnej kanal...'!F39</f>
        <v>0</v>
      </c>
      <c r="BT95" s="87" t="s">
        <v>77</v>
      </c>
      <c r="BV95" s="87" t="s">
        <v>71</v>
      </c>
      <c r="BW95" s="87" t="s">
        <v>78</v>
      </c>
      <c r="BX95" s="87" t="s">
        <v>4</v>
      </c>
      <c r="CL95" s="87" t="s">
        <v>1</v>
      </c>
      <c r="CM95" s="87" t="s">
        <v>69</v>
      </c>
    </row>
    <row r="96" spans="1:91" s="7" customFormat="1" ht="24.75" customHeight="1">
      <c r="A96" s="78" t="s">
        <v>73</v>
      </c>
      <c r="B96" s="79"/>
      <c r="C96" s="80"/>
      <c r="D96" s="231" t="s">
        <v>79</v>
      </c>
      <c r="E96" s="231"/>
      <c r="F96" s="231"/>
      <c r="G96" s="231"/>
      <c r="H96" s="231"/>
      <c r="I96" s="81"/>
      <c r="J96" s="231" t="s">
        <v>80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29">
        <f>'02 - Dodávka a osadenie l...'!J32</f>
        <v>0</v>
      </c>
      <c r="AH96" s="230"/>
      <c r="AI96" s="230"/>
      <c r="AJ96" s="230"/>
      <c r="AK96" s="230"/>
      <c r="AL96" s="230"/>
      <c r="AM96" s="230"/>
      <c r="AN96" s="229">
        <f>SUM(AG96,AT96)</f>
        <v>0</v>
      </c>
      <c r="AO96" s="230"/>
      <c r="AP96" s="230"/>
      <c r="AQ96" s="82" t="s">
        <v>76</v>
      </c>
      <c r="AR96" s="79"/>
      <c r="AS96" s="88">
        <v>0</v>
      </c>
      <c r="AT96" s="89">
        <f>ROUND(SUM(AV96:AW96),2)</f>
        <v>0</v>
      </c>
      <c r="AU96" s="90">
        <f>'02 - Dodávka a osadenie l...'!P129</f>
        <v>143.3651644</v>
      </c>
      <c r="AV96" s="89">
        <f>'02 - Dodávka a osadenie l...'!J35</f>
        <v>0</v>
      </c>
      <c r="AW96" s="89">
        <f>'02 - Dodávka a osadenie l...'!J36</f>
        <v>0</v>
      </c>
      <c r="AX96" s="89">
        <f>'02 - Dodávka a osadenie l...'!J37</f>
        <v>0</v>
      </c>
      <c r="AY96" s="89">
        <f>'02 - Dodávka a osadenie l...'!J38</f>
        <v>0</v>
      </c>
      <c r="AZ96" s="89">
        <f>'02 - Dodávka a osadenie l...'!F35</f>
        <v>0</v>
      </c>
      <c r="BA96" s="89">
        <f>'02 - Dodávka a osadenie l...'!F36</f>
        <v>0</v>
      </c>
      <c r="BB96" s="89">
        <f>'02 - Dodávka a osadenie l...'!F37</f>
        <v>0</v>
      </c>
      <c r="BC96" s="89">
        <f>'02 - Dodávka a osadenie l...'!F38</f>
        <v>0</v>
      </c>
      <c r="BD96" s="91">
        <f>'02 - Dodávka a osadenie l...'!F39</f>
        <v>0</v>
      </c>
      <c r="BT96" s="87" t="s">
        <v>77</v>
      </c>
      <c r="BV96" s="87" t="s">
        <v>71</v>
      </c>
      <c r="BW96" s="87" t="s">
        <v>81</v>
      </c>
      <c r="BX96" s="87" t="s">
        <v>4</v>
      </c>
      <c r="CL96" s="87" t="s">
        <v>1</v>
      </c>
      <c r="CM96" s="87" t="s">
        <v>69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>
      <c r="A98" s="28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Oprava hlavnej kanal...'!C2" display="/"/>
    <hyperlink ref="A96" location="'02 - Dodávka a osadenie 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0"/>
  <sheetViews>
    <sheetView showGridLines="0" workbookViewId="0">
      <selection activeCell="F2" sqref="F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56">
      <c r="A1" s="92"/>
    </row>
    <row r="2" spans="1:56" s="1" customFormat="1" ht="36.950000000000003" customHeight="1">
      <c r="L2" s="228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78</v>
      </c>
      <c r="AZ2" s="93" t="s">
        <v>82</v>
      </c>
      <c r="BA2" s="93" t="s">
        <v>1</v>
      </c>
      <c r="BB2" s="93" t="s">
        <v>1</v>
      </c>
      <c r="BC2" s="93" t="s">
        <v>83</v>
      </c>
      <c r="BD2" s="93" t="s">
        <v>84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69</v>
      </c>
      <c r="AZ3" s="93" t="s">
        <v>85</v>
      </c>
      <c r="BA3" s="93" t="s">
        <v>1</v>
      </c>
      <c r="BB3" s="93" t="s">
        <v>1</v>
      </c>
      <c r="BC3" s="93" t="s">
        <v>86</v>
      </c>
      <c r="BD3" s="93" t="s">
        <v>84</v>
      </c>
    </row>
    <row r="4" spans="1:56" s="1" customFormat="1" ht="24.95" customHeight="1">
      <c r="B4" s="19"/>
      <c r="D4" s="20" t="s">
        <v>87</v>
      </c>
      <c r="L4" s="19"/>
      <c r="M4" s="94" t="s">
        <v>9</v>
      </c>
      <c r="AT4" s="16" t="s">
        <v>3</v>
      </c>
      <c r="AZ4" s="93" t="s">
        <v>88</v>
      </c>
      <c r="BA4" s="93" t="s">
        <v>1</v>
      </c>
      <c r="BB4" s="93" t="s">
        <v>1</v>
      </c>
      <c r="BC4" s="93" t="s">
        <v>89</v>
      </c>
      <c r="BD4" s="93" t="s">
        <v>84</v>
      </c>
    </row>
    <row r="5" spans="1:56" s="1" customFormat="1" ht="6.95" customHeight="1">
      <c r="B5" s="19"/>
      <c r="L5" s="19"/>
      <c r="AZ5" s="93" t="s">
        <v>90</v>
      </c>
      <c r="BA5" s="93" t="s">
        <v>1</v>
      </c>
      <c r="BB5" s="93" t="s">
        <v>1</v>
      </c>
      <c r="BC5" s="93" t="s">
        <v>91</v>
      </c>
      <c r="BD5" s="93" t="s">
        <v>84</v>
      </c>
    </row>
    <row r="6" spans="1:56" s="1" customFormat="1" ht="12" customHeight="1">
      <c r="B6" s="19"/>
      <c r="D6" s="25" t="s">
        <v>13</v>
      </c>
      <c r="L6" s="19"/>
      <c r="AZ6" s="93" t="s">
        <v>92</v>
      </c>
      <c r="BA6" s="93" t="s">
        <v>1</v>
      </c>
      <c r="BB6" s="93" t="s">
        <v>1</v>
      </c>
      <c r="BC6" s="93" t="s">
        <v>93</v>
      </c>
      <c r="BD6" s="93" t="s">
        <v>84</v>
      </c>
    </row>
    <row r="7" spans="1:56" s="1" customFormat="1" ht="16.5" customHeight="1">
      <c r="B7" s="19"/>
      <c r="E7" s="242" t="str">
        <f>'Rekapitulácia stavby'!K6</f>
        <v>Gymnázium A. Einsteina</v>
      </c>
      <c r="F7" s="243"/>
      <c r="G7" s="243"/>
      <c r="H7" s="243"/>
      <c r="L7" s="19"/>
      <c r="AZ7" s="93" t="s">
        <v>94</v>
      </c>
      <c r="BA7" s="93" t="s">
        <v>1</v>
      </c>
      <c r="BB7" s="93" t="s">
        <v>1</v>
      </c>
      <c r="BC7" s="93" t="s">
        <v>95</v>
      </c>
      <c r="BD7" s="93" t="s">
        <v>84</v>
      </c>
    </row>
    <row r="8" spans="1:56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Z8" s="93" t="s">
        <v>97</v>
      </c>
      <c r="BA8" s="93" t="s">
        <v>1</v>
      </c>
      <c r="BB8" s="93" t="s">
        <v>1</v>
      </c>
      <c r="BC8" s="93" t="s">
        <v>98</v>
      </c>
      <c r="BD8" s="93" t="s">
        <v>84</v>
      </c>
    </row>
    <row r="9" spans="1:56" s="2" customFormat="1" ht="16.5" customHeight="1">
      <c r="A9" s="28"/>
      <c r="B9" s="29"/>
      <c r="C9" s="28"/>
      <c r="D9" s="28"/>
      <c r="E9" s="239" t="s">
        <v>99</v>
      </c>
      <c r="F9" s="241"/>
      <c r="G9" s="241"/>
      <c r="H9" s="24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Z9" s="93" t="s">
        <v>100</v>
      </c>
      <c r="BA9" s="93" t="s">
        <v>1</v>
      </c>
      <c r="BB9" s="93" t="s">
        <v>1</v>
      </c>
      <c r="BC9" s="93" t="s">
        <v>101</v>
      </c>
      <c r="BD9" s="93" t="s">
        <v>84</v>
      </c>
    </row>
    <row r="10" spans="1:5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Z10" s="93" t="s">
        <v>102</v>
      </c>
      <c r="BA10" s="93" t="s">
        <v>1</v>
      </c>
      <c r="BB10" s="93" t="s">
        <v>1</v>
      </c>
      <c r="BC10" s="93" t="s">
        <v>103</v>
      </c>
      <c r="BD10" s="93" t="s">
        <v>84</v>
      </c>
    </row>
    <row r="11" spans="1:5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5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5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5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56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5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'Rekapitulácia stavby'!E14</f>
        <v xml:space="preserve"> </v>
      </c>
      <c r="F18" s="204"/>
      <c r="G18" s="204"/>
      <c r="H18" s="204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21</v>
      </c>
      <c r="J20" s="23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IF('Rekapitulácia stavby'!E17="","",'Rekapitulácia stavby'!E17)</f>
        <v xml:space="preserve"> </v>
      </c>
      <c r="F21" s="28"/>
      <c r="G21" s="28"/>
      <c r="H21" s="28"/>
      <c r="I21" s="25" t="s">
        <v>23</v>
      </c>
      <c r="J21" s="23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21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/>
      <c r="F24" s="28"/>
      <c r="G24" s="28"/>
      <c r="H24" s="28"/>
      <c r="I24" s="25" t="s">
        <v>23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5"/>
      <c r="B27" s="96"/>
      <c r="C27" s="95"/>
      <c r="D27" s="95"/>
      <c r="E27" s="207" t="s">
        <v>1</v>
      </c>
      <c r="F27" s="207"/>
      <c r="G27" s="207"/>
      <c r="H27" s="20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3" t="s">
        <v>104</v>
      </c>
      <c r="E30" s="28"/>
      <c r="F30" s="28"/>
      <c r="G30" s="28"/>
      <c r="H30" s="28"/>
      <c r="I30" s="28"/>
      <c r="J30" s="98">
        <f>J96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99" t="s">
        <v>105</v>
      </c>
      <c r="E31" s="28"/>
      <c r="F31" s="28"/>
      <c r="G31" s="28"/>
      <c r="H31" s="28"/>
      <c r="I31" s="28"/>
      <c r="J31" s="98">
        <f>J107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5" customHeight="1">
      <c r="A32" s="28"/>
      <c r="B32" s="29"/>
      <c r="C32" s="28"/>
      <c r="D32" s="100" t="s">
        <v>29</v>
      </c>
      <c r="E32" s="28"/>
      <c r="F32" s="28"/>
      <c r="G32" s="28"/>
      <c r="H32" s="28"/>
      <c r="I32" s="28"/>
      <c r="J32" s="70">
        <f>ROUND(J30 + J31,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31</v>
      </c>
      <c r="G34" s="28"/>
      <c r="H34" s="28"/>
      <c r="I34" s="32" t="s">
        <v>30</v>
      </c>
      <c r="J34" s="32" t="s">
        <v>32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101" t="s">
        <v>33</v>
      </c>
      <c r="E35" s="34" t="s">
        <v>34</v>
      </c>
      <c r="F35" s="102">
        <f>ROUND((SUM(BE107:BE108) + SUM(BE128:BE269)),  2)</f>
        <v>0</v>
      </c>
      <c r="G35" s="103"/>
      <c r="H35" s="103"/>
      <c r="I35" s="104">
        <v>0.2</v>
      </c>
      <c r="J35" s="102">
        <f>ROUND(((SUM(BE107:BE108) + SUM(BE128:BE269))*I35),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34" t="s">
        <v>35</v>
      </c>
      <c r="F36" s="105">
        <f>ROUND((SUM(BF107:BF108) + SUM(BF128:BF269)),  2)</f>
        <v>0</v>
      </c>
      <c r="G36" s="28"/>
      <c r="H36" s="28"/>
      <c r="I36" s="106">
        <v>0.2</v>
      </c>
      <c r="J36" s="105">
        <f>ROUND(((SUM(BF107:BF108) + SUM(BF128:BF269))*I36),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5" t="s">
        <v>36</v>
      </c>
      <c r="F37" s="105">
        <f>ROUND((SUM(BG107:BG108) + SUM(BG128:BG269)),  2)</f>
        <v>0</v>
      </c>
      <c r="G37" s="28"/>
      <c r="H37" s="28"/>
      <c r="I37" s="106">
        <v>0.2</v>
      </c>
      <c r="J37" s="105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>
      <c r="A38" s="28"/>
      <c r="B38" s="29"/>
      <c r="C38" s="28"/>
      <c r="D38" s="28"/>
      <c r="E38" s="25" t="s">
        <v>37</v>
      </c>
      <c r="F38" s="105">
        <f>ROUND((SUM(BH107:BH108) + SUM(BH128:BH269)),  2)</f>
        <v>0</v>
      </c>
      <c r="G38" s="28"/>
      <c r="H38" s="28"/>
      <c r="I38" s="106">
        <v>0.2</v>
      </c>
      <c r="J38" s="105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>
      <c r="A39" s="28"/>
      <c r="B39" s="29"/>
      <c r="C39" s="28"/>
      <c r="D39" s="28"/>
      <c r="E39" s="34" t="s">
        <v>38</v>
      </c>
      <c r="F39" s="102">
        <f>ROUND((SUM(BI107:BI108) + SUM(BI128:BI269)),  2)</f>
        <v>0</v>
      </c>
      <c r="G39" s="103"/>
      <c r="H39" s="103"/>
      <c r="I39" s="104">
        <v>0</v>
      </c>
      <c r="J39" s="102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5" customHeight="1">
      <c r="A41" s="28"/>
      <c r="B41" s="29"/>
      <c r="C41" s="107"/>
      <c r="D41" s="108" t="s">
        <v>39</v>
      </c>
      <c r="E41" s="59"/>
      <c r="F41" s="59"/>
      <c r="G41" s="109" t="s">
        <v>40</v>
      </c>
      <c r="H41" s="110" t="s">
        <v>41</v>
      </c>
      <c r="I41" s="59"/>
      <c r="J41" s="111">
        <f>SUM(J32:J39)</f>
        <v>0</v>
      </c>
      <c r="K41" s="112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42</v>
      </c>
      <c r="E50" s="43"/>
      <c r="F50" s="43"/>
      <c r="G50" s="42" t="s">
        <v>43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44</v>
      </c>
      <c r="E61" s="31"/>
      <c r="F61" s="113" t="s">
        <v>45</v>
      </c>
      <c r="G61" s="44" t="s">
        <v>44</v>
      </c>
      <c r="H61" s="31"/>
      <c r="I61" s="31"/>
      <c r="J61" s="114" t="s">
        <v>45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46</v>
      </c>
      <c r="E65" s="45"/>
      <c r="F65" s="45"/>
      <c r="G65" s="42" t="s">
        <v>47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44</v>
      </c>
      <c r="E76" s="31"/>
      <c r="F76" s="113" t="s">
        <v>45</v>
      </c>
      <c r="G76" s="44" t="s">
        <v>44</v>
      </c>
      <c r="H76" s="31"/>
      <c r="I76" s="31"/>
      <c r="J76" s="114" t="s">
        <v>45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106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42" t="str">
        <f>E7</f>
        <v>Gymnázium A. Einsteina</v>
      </c>
      <c r="F85" s="243"/>
      <c r="G85" s="243"/>
      <c r="H85" s="243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39" t="str">
        <f>E9</f>
        <v>01 - Oprava hlavnej kanalizačnej vetvy</v>
      </c>
      <c r="F87" s="241"/>
      <c r="G87" s="241"/>
      <c r="H87" s="24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20</v>
      </c>
      <c r="D91" s="28"/>
      <c r="E91" s="28"/>
      <c r="F91" s="23" t="str">
        <f>E15</f>
        <v>Gymnázium Alberta Einsteina</v>
      </c>
      <c r="G91" s="28"/>
      <c r="H91" s="28"/>
      <c r="I91" s="25" t="s">
        <v>25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/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5" t="s">
        <v>107</v>
      </c>
      <c r="D94" s="107"/>
      <c r="E94" s="107"/>
      <c r="F94" s="107"/>
      <c r="G94" s="107"/>
      <c r="H94" s="107"/>
      <c r="I94" s="107"/>
      <c r="J94" s="116" t="s">
        <v>108</v>
      </c>
      <c r="K94" s="107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7" t="s">
        <v>109</v>
      </c>
      <c r="D96" s="28"/>
      <c r="E96" s="28"/>
      <c r="F96" s="28"/>
      <c r="G96" s="28"/>
      <c r="H96" s="28"/>
      <c r="I96" s="28"/>
      <c r="J96" s="70">
        <f>J128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110</v>
      </c>
    </row>
    <row r="97" spans="1:31" s="9" customFormat="1" ht="24.95" customHeight="1">
      <c r="B97" s="118"/>
      <c r="D97" s="119" t="s">
        <v>111</v>
      </c>
      <c r="E97" s="120"/>
      <c r="F97" s="120"/>
      <c r="G97" s="120"/>
      <c r="H97" s="120"/>
      <c r="I97" s="120"/>
      <c r="J97" s="121">
        <f>J129</f>
        <v>0</v>
      </c>
      <c r="L97" s="118"/>
    </row>
    <row r="98" spans="1:31" s="10" customFormat="1" ht="19.899999999999999" customHeight="1">
      <c r="B98" s="122"/>
      <c r="D98" s="123" t="s">
        <v>112</v>
      </c>
      <c r="E98" s="124"/>
      <c r="F98" s="124"/>
      <c r="G98" s="124"/>
      <c r="H98" s="124"/>
      <c r="I98" s="124"/>
      <c r="J98" s="125">
        <f>J130</f>
        <v>0</v>
      </c>
      <c r="L98" s="122"/>
    </row>
    <row r="99" spans="1:31" s="10" customFormat="1" ht="19.899999999999999" customHeight="1">
      <c r="B99" s="122"/>
      <c r="D99" s="123" t="s">
        <v>113</v>
      </c>
      <c r="E99" s="124"/>
      <c r="F99" s="124"/>
      <c r="G99" s="124"/>
      <c r="H99" s="124"/>
      <c r="I99" s="124"/>
      <c r="J99" s="125">
        <f>J181</f>
        <v>0</v>
      </c>
      <c r="L99" s="122"/>
    </row>
    <row r="100" spans="1:31" s="10" customFormat="1" ht="19.899999999999999" customHeight="1">
      <c r="B100" s="122"/>
      <c r="D100" s="123" t="s">
        <v>114</v>
      </c>
      <c r="E100" s="124"/>
      <c r="F100" s="124"/>
      <c r="G100" s="124"/>
      <c r="H100" s="124"/>
      <c r="I100" s="124"/>
      <c r="J100" s="125">
        <f>J192</f>
        <v>0</v>
      </c>
      <c r="L100" s="122"/>
    </row>
    <row r="101" spans="1:31" s="10" customFormat="1" ht="19.899999999999999" customHeight="1">
      <c r="B101" s="122"/>
      <c r="D101" s="123" t="s">
        <v>115</v>
      </c>
      <c r="E101" s="124"/>
      <c r="F101" s="124"/>
      <c r="G101" s="124"/>
      <c r="H101" s="124"/>
      <c r="I101" s="124"/>
      <c r="J101" s="125">
        <f>J199</f>
        <v>0</v>
      </c>
      <c r="L101" s="122"/>
    </row>
    <row r="102" spans="1:31" s="10" customFormat="1" ht="19.899999999999999" customHeight="1">
      <c r="B102" s="122"/>
      <c r="D102" s="123" t="s">
        <v>116</v>
      </c>
      <c r="E102" s="124"/>
      <c r="F102" s="124"/>
      <c r="G102" s="124"/>
      <c r="H102" s="124"/>
      <c r="I102" s="124"/>
      <c r="J102" s="125">
        <f>J241</f>
        <v>0</v>
      </c>
      <c r="L102" s="122"/>
    </row>
    <row r="103" spans="1:31" s="10" customFormat="1" ht="19.899999999999999" customHeight="1">
      <c r="B103" s="122"/>
      <c r="D103" s="123" t="s">
        <v>117</v>
      </c>
      <c r="E103" s="124"/>
      <c r="F103" s="124"/>
      <c r="G103" s="124"/>
      <c r="H103" s="124"/>
      <c r="I103" s="124"/>
      <c r="J103" s="125">
        <f>J266</f>
        <v>0</v>
      </c>
      <c r="L103" s="122"/>
    </row>
    <row r="104" spans="1:31" s="9" customFormat="1" ht="24.95" customHeight="1">
      <c r="B104" s="118"/>
      <c r="D104" s="119" t="s">
        <v>118</v>
      </c>
      <c r="E104" s="120"/>
      <c r="F104" s="120"/>
      <c r="G104" s="120"/>
      <c r="H104" s="120"/>
      <c r="I104" s="120"/>
      <c r="J104" s="121">
        <f>J268</f>
        <v>0</v>
      </c>
      <c r="L104" s="118"/>
    </row>
    <row r="105" spans="1:31" s="2" customFormat="1" ht="21.9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9.25" customHeight="1">
      <c r="A107" s="28"/>
      <c r="B107" s="29"/>
      <c r="C107" s="117" t="s">
        <v>119</v>
      </c>
      <c r="D107" s="28"/>
      <c r="E107" s="28"/>
      <c r="F107" s="28"/>
      <c r="G107" s="28"/>
      <c r="H107" s="28"/>
      <c r="I107" s="28"/>
      <c r="J107" s="126">
        <v>0</v>
      </c>
      <c r="K107" s="28"/>
      <c r="L107" s="41"/>
      <c r="N107" s="127" t="s">
        <v>33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8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9.25" customHeight="1">
      <c r="A109" s="28"/>
      <c r="B109" s="29"/>
      <c r="C109" s="128" t="s">
        <v>120</v>
      </c>
      <c r="D109" s="107"/>
      <c r="E109" s="107"/>
      <c r="F109" s="107"/>
      <c r="G109" s="107"/>
      <c r="H109" s="107"/>
      <c r="I109" s="107"/>
      <c r="J109" s="129">
        <f>ROUND(J96+J107,2)</f>
        <v>0</v>
      </c>
      <c r="K109" s="107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4" spans="1:63" s="2" customFormat="1" ht="6.95" customHeight="1">
      <c r="A114" s="28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24.95" customHeight="1">
      <c r="A115" s="28"/>
      <c r="B115" s="29"/>
      <c r="C115" s="20" t="s">
        <v>121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5" t="s">
        <v>13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6.5" customHeight="1">
      <c r="A118" s="28"/>
      <c r="B118" s="29"/>
      <c r="C118" s="28"/>
      <c r="D118" s="28"/>
      <c r="E118" s="242" t="str">
        <f>E7</f>
        <v>Gymnázium A. Einsteina</v>
      </c>
      <c r="F118" s="243"/>
      <c r="G118" s="243"/>
      <c r="H118" s="243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2" customHeight="1">
      <c r="A119" s="28"/>
      <c r="B119" s="29"/>
      <c r="C119" s="25" t="s">
        <v>96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6.5" customHeight="1">
      <c r="A120" s="28"/>
      <c r="B120" s="29"/>
      <c r="C120" s="28"/>
      <c r="D120" s="28"/>
      <c r="E120" s="239" t="str">
        <f>E9</f>
        <v>01 - Oprava hlavnej kanalizačnej vetvy</v>
      </c>
      <c r="F120" s="241"/>
      <c r="G120" s="241"/>
      <c r="H120" s="241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2" customHeight="1">
      <c r="A122" s="28"/>
      <c r="B122" s="29"/>
      <c r="C122" s="25" t="s">
        <v>17</v>
      </c>
      <c r="D122" s="28"/>
      <c r="E122" s="28"/>
      <c r="F122" s="23" t="str">
        <f>F12</f>
        <v xml:space="preserve"> </v>
      </c>
      <c r="G122" s="28"/>
      <c r="H122" s="28"/>
      <c r="I122" s="25" t="s">
        <v>19</v>
      </c>
      <c r="J122" s="54" t="str">
        <f>IF(J12="","",J12)</f>
        <v/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6.9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2" customHeight="1">
      <c r="A124" s="28"/>
      <c r="B124" s="29"/>
      <c r="C124" s="25" t="s">
        <v>20</v>
      </c>
      <c r="D124" s="28"/>
      <c r="E124" s="28"/>
      <c r="F124" s="23" t="str">
        <f>E15</f>
        <v>Gymnázium Alberta Einsteina</v>
      </c>
      <c r="G124" s="28"/>
      <c r="H124" s="28"/>
      <c r="I124" s="25" t="s">
        <v>25</v>
      </c>
      <c r="J124" s="26" t="str">
        <f>E21</f>
        <v xml:space="preserve"> 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5.2" customHeight="1">
      <c r="A125" s="28"/>
      <c r="B125" s="29"/>
      <c r="C125" s="25" t="s">
        <v>24</v>
      </c>
      <c r="D125" s="28"/>
      <c r="E125" s="28"/>
      <c r="F125" s="23" t="str">
        <f>IF(E18="","",E18)</f>
        <v xml:space="preserve"> </v>
      </c>
      <c r="G125" s="28"/>
      <c r="H125" s="28"/>
      <c r="I125" s="25" t="s">
        <v>27</v>
      </c>
      <c r="J125" s="26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2" customFormat="1" ht="10.3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63" s="11" customFormat="1" ht="29.25" customHeight="1">
      <c r="A127" s="130"/>
      <c r="B127" s="131"/>
      <c r="C127" s="132" t="s">
        <v>122</v>
      </c>
      <c r="D127" s="133" t="s">
        <v>54</v>
      </c>
      <c r="E127" s="133" t="s">
        <v>50</v>
      </c>
      <c r="F127" s="133" t="s">
        <v>51</v>
      </c>
      <c r="G127" s="133" t="s">
        <v>123</v>
      </c>
      <c r="H127" s="133" t="s">
        <v>124</v>
      </c>
      <c r="I127" s="133" t="s">
        <v>125</v>
      </c>
      <c r="J127" s="134" t="s">
        <v>108</v>
      </c>
      <c r="K127" s="135" t="s">
        <v>126</v>
      </c>
      <c r="L127" s="136"/>
      <c r="M127" s="61" t="s">
        <v>1</v>
      </c>
      <c r="N127" s="62" t="s">
        <v>33</v>
      </c>
      <c r="O127" s="62" t="s">
        <v>127</v>
      </c>
      <c r="P127" s="62" t="s">
        <v>128</v>
      </c>
      <c r="Q127" s="62" t="s">
        <v>129</v>
      </c>
      <c r="R127" s="62" t="s">
        <v>130</v>
      </c>
      <c r="S127" s="62" t="s">
        <v>131</v>
      </c>
      <c r="T127" s="63" t="s">
        <v>132</v>
      </c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63" s="2" customFormat="1" ht="22.9" customHeight="1">
      <c r="A128" s="28"/>
      <c r="B128" s="29"/>
      <c r="C128" s="68" t="s">
        <v>104</v>
      </c>
      <c r="D128" s="28"/>
      <c r="E128" s="28"/>
      <c r="F128" s="28"/>
      <c r="G128" s="28"/>
      <c r="H128" s="28"/>
      <c r="I128" s="28"/>
      <c r="J128" s="137">
        <f>BK128</f>
        <v>0</v>
      </c>
      <c r="K128" s="28"/>
      <c r="L128" s="29"/>
      <c r="M128" s="64"/>
      <c r="N128" s="55"/>
      <c r="O128" s="65"/>
      <c r="P128" s="138">
        <f>P129+P268</f>
        <v>1517.6024739999998</v>
      </c>
      <c r="Q128" s="65"/>
      <c r="R128" s="138">
        <f>R129+R268</f>
        <v>195.80681780000003</v>
      </c>
      <c r="S128" s="65"/>
      <c r="T128" s="139">
        <f>T129+T268</f>
        <v>68.008400000000009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68</v>
      </c>
      <c r="AU128" s="16" t="s">
        <v>110</v>
      </c>
      <c r="BK128" s="140">
        <f>BK129+BK268</f>
        <v>0</v>
      </c>
    </row>
    <row r="129" spans="1:65" s="12" customFormat="1" ht="25.9" customHeight="1">
      <c r="B129" s="141"/>
      <c r="D129" s="142" t="s">
        <v>68</v>
      </c>
      <c r="E129" s="143" t="s">
        <v>133</v>
      </c>
      <c r="F129" s="143" t="s">
        <v>134</v>
      </c>
      <c r="J129" s="144">
        <f>BK129</f>
        <v>0</v>
      </c>
      <c r="L129" s="141"/>
      <c r="M129" s="145"/>
      <c r="N129" s="146"/>
      <c r="O129" s="146"/>
      <c r="P129" s="147">
        <f>P130+P181+P192+P199+P241+P266</f>
        <v>1517.6024739999998</v>
      </c>
      <c r="Q129" s="146"/>
      <c r="R129" s="147">
        <f>R130+R181+R192+R199+R241+R266</f>
        <v>195.80681780000003</v>
      </c>
      <c r="S129" s="146"/>
      <c r="T129" s="148">
        <f>T130+T181+T192+T199+T241+T266</f>
        <v>68.008400000000009</v>
      </c>
      <c r="AR129" s="142" t="s">
        <v>77</v>
      </c>
      <c r="AT129" s="149" t="s">
        <v>68</v>
      </c>
      <c r="AU129" s="149" t="s">
        <v>69</v>
      </c>
      <c r="AY129" s="142" t="s">
        <v>135</v>
      </c>
      <c r="BK129" s="150">
        <f>BK130+BK181+BK192+BK199+BK241+BK266</f>
        <v>0</v>
      </c>
    </row>
    <row r="130" spans="1:65" s="12" customFormat="1" ht="22.9" customHeight="1">
      <c r="B130" s="141"/>
      <c r="D130" s="142" t="s">
        <v>68</v>
      </c>
      <c r="E130" s="151" t="s">
        <v>77</v>
      </c>
      <c r="F130" s="151" t="s">
        <v>136</v>
      </c>
      <c r="J130" s="152">
        <f>BK130</f>
        <v>0</v>
      </c>
      <c r="L130" s="141"/>
      <c r="M130" s="145"/>
      <c r="N130" s="146"/>
      <c r="O130" s="146"/>
      <c r="P130" s="147">
        <f>SUM(P131:P180)</f>
        <v>850.27948599999979</v>
      </c>
      <c r="Q130" s="146"/>
      <c r="R130" s="147">
        <f>SUM(R131:R180)</f>
        <v>90.901372899999998</v>
      </c>
      <c r="S130" s="146"/>
      <c r="T130" s="148">
        <f>SUM(T131:T180)</f>
        <v>55.465200000000003</v>
      </c>
      <c r="AR130" s="142" t="s">
        <v>77</v>
      </c>
      <c r="AT130" s="149" t="s">
        <v>68</v>
      </c>
      <c r="AU130" s="149" t="s">
        <v>77</v>
      </c>
      <c r="AY130" s="142" t="s">
        <v>135</v>
      </c>
      <c r="BK130" s="150">
        <f>SUM(BK131:BK180)</f>
        <v>0</v>
      </c>
    </row>
    <row r="131" spans="1:65" s="2" customFormat="1" ht="33" customHeight="1">
      <c r="A131" s="28"/>
      <c r="B131" s="153"/>
      <c r="C131" s="154" t="s">
        <v>77</v>
      </c>
      <c r="D131" s="154" t="s">
        <v>137</v>
      </c>
      <c r="E131" s="155" t="s">
        <v>138</v>
      </c>
      <c r="F131" s="156" t="s">
        <v>139</v>
      </c>
      <c r="G131" s="157" t="s">
        <v>140</v>
      </c>
      <c r="H131" s="158">
        <v>99.4</v>
      </c>
      <c r="I131" s="159"/>
      <c r="J131" s="159">
        <f>ROUND(I131*H131,2)</f>
        <v>0</v>
      </c>
      <c r="K131" s="160"/>
      <c r="L131" s="29"/>
      <c r="M131" s="161" t="s">
        <v>1</v>
      </c>
      <c r="N131" s="162" t="s">
        <v>35</v>
      </c>
      <c r="O131" s="163">
        <v>0.60299999999999998</v>
      </c>
      <c r="P131" s="163">
        <f>O131*H131</f>
        <v>59.938200000000002</v>
      </c>
      <c r="Q131" s="163">
        <v>0</v>
      </c>
      <c r="R131" s="163">
        <f>Q131*H131</f>
        <v>0</v>
      </c>
      <c r="S131" s="163">
        <v>0.23499999999999999</v>
      </c>
      <c r="T131" s="164">
        <f>S131*H131</f>
        <v>23.359000000000002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65" t="s">
        <v>141</v>
      </c>
      <c r="AT131" s="165" t="s">
        <v>137</v>
      </c>
      <c r="AU131" s="165" t="s">
        <v>84</v>
      </c>
      <c r="AY131" s="16" t="s">
        <v>135</v>
      </c>
      <c r="BE131" s="166">
        <f>IF(N131="základná",J131,0)</f>
        <v>0</v>
      </c>
      <c r="BF131" s="166">
        <f>IF(N131="znížená",J131,0)</f>
        <v>0</v>
      </c>
      <c r="BG131" s="166">
        <f>IF(N131="zákl. prenesená",J131,0)</f>
        <v>0</v>
      </c>
      <c r="BH131" s="166">
        <f>IF(N131="zníž. prenesená",J131,0)</f>
        <v>0</v>
      </c>
      <c r="BI131" s="166">
        <f>IF(N131="nulová",J131,0)</f>
        <v>0</v>
      </c>
      <c r="BJ131" s="16" t="s">
        <v>84</v>
      </c>
      <c r="BK131" s="166">
        <f>ROUND(I131*H131,2)</f>
        <v>0</v>
      </c>
      <c r="BL131" s="16" t="s">
        <v>141</v>
      </c>
      <c r="BM131" s="165" t="s">
        <v>142</v>
      </c>
    </row>
    <row r="132" spans="1:65" s="13" customFormat="1">
      <c r="B132" s="167"/>
      <c r="D132" s="168" t="s">
        <v>143</v>
      </c>
      <c r="E132" s="169" t="s">
        <v>1</v>
      </c>
      <c r="F132" s="170" t="s">
        <v>144</v>
      </c>
      <c r="H132" s="171">
        <v>39</v>
      </c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143</v>
      </c>
      <c r="AU132" s="169" t="s">
        <v>84</v>
      </c>
      <c r="AV132" s="13" t="s">
        <v>84</v>
      </c>
      <c r="AW132" s="13" t="s">
        <v>26</v>
      </c>
      <c r="AX132" s="13" t="s">
        <v>69</v>
      </c>
      <c r="AY132" s="169" t="s">
        <v>135</v>
      </c>
    </row>
    <row r="133" spans="1:65" s="13" customFormat="1">
      <c r="B133" s="167"/>
      <c r="D133" s="168" t="s">
        <v>143</v>
      </c>
      <c r="E133" s="169" t="s">
        <v>1</v>
      </c>
      <c r="F133" s="170" t="s">
        <v>145</v>
      </c>
      <c r="H133" s="171">
        <v>42.3</v>
      </c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143</v>
      </c>
      <c r="AU133" s="169" t="s">
        <v>84</v>
      </c>
      <c r="AV133" s="13" t="s">
        <v>84</v>
      </c>
      <c r="AW133" s="13" t="s">
        <v>26</v>
      </c>
      <c r="AX133" s="13" t="s">
        <v>69</v>
      </c>
      <c r="AY133" s="169" t="s">
        <v>135</v>
      </c>
    </row>
    <row r="134" spans="1:65" s="13" customFormat="1">
      <c r="B134" s="167"/>
      <c r="D134" s="168" t="s">
        <v>143</v>
      </c>
      <c r="E134" s="169" t="s">
        <v>1</v>
      </c>
      <c r="F134" s="170" t="s">
        <v>146</v>
      </c>
      <c r="H134" s="171">
        <v>18.100000000000001</v>
      </c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143</v>
      </c>
      <c r="AU134" s="169" t="s">
        <v>84</v>
      </c>
      <c r="AV134" s="13" t="s">
        <v>84</v>
      </c>
      <c r="AW134" s="13" t="s">
        <v>26</v>
      </c>
      <c r="AX134" s="13" t="s">
        <v>69</v>
      </c>
      <c r="AY134" s="169" t="s">
        <v>135</v>
      </c>
    </row>
    <row r="135" spans="1:65" s="14" customFormat="1">
      <c r="B135" s="175"/>
      <c r="D135" s="168" t="s">
        <v>143</v>
      </c>
      <c r="E135" s="176" t="s">
        <v>82</v>
      </c>
      <c r="F135" s="177" t="s">
        <v>147</v>
      </c>
      <c r="H135" s="178">
        <v>99.4</v>
      </c>
      <c r="L135" s="175"/>
      <c r="M135" s="179"/>
      <c r="N135" s="180"/>
      <c r="O135" s="180"/>
      <c r="P135" s="180"/>
      <c r="Q135" s="180"/>
      <c r="R135" s="180"/>
      <c r="S135" s="180"/>
      <c r="T135" s="181"/>
      <c r="AT135" s="176" t="s">
        <v>143</v>
      </c>
      <c r="AU135" s="176" t="s">
        <v>84</v>
      </c>
      <c r="AV135" s="14" t="s">
        <v>141</v>
      </c>
      <c r="AW135" s="14" t="s">
        <v>26</v>
      </c>
      <c r="AX135" s="14" t="s">
        <v>77</v>
      </c>
      <c r="AY135" s="176" t="s">
        <v>135</v>
      </c>
    </row>
    <row r="136" spans="1:65" s="2" customFormat="1" ht="33" customHeight="1">
      <c r="A136" s="28"/>
      <c r="B136" s="153"/>
      <c r="C136" s="154" t="s">
        <v>84</v>
      </c>
      <c r="D136" s="154" t="s">
        <v>137</v>
      </c>
      <c r="E136" s="155" t="s">
        <v>148</v>
      </c>
      <c r="F136" s="156" t="s">
        <v>149</v>
      </c>
      <c r="G136" s="157" t="s">
        <v>140</v>
      </c>
      <c r="H136" s="158">
        <v>99.4</v>
      </c>
      <c r="I136" s="159"/>
      <c r="J136" s="159">
        <f>ROUND(I136*H136,2)</f>
        <v>0</v>
      </c>
      <c r="K136" s="160"/>
      <c r="L136" s="29"/>
      <c r="M136" s="161" t="s">
        <v>1</v>
      </c>
      <c r="N136" s="162" t="s">
        <v>35</v>
      </c>
      <c r="O136" s="163">
        <v>1.169</v>
      </c>
      <c r="P136" s="163">
        <f>O136*H136</f>
        <v>116.19860000000001</v>
      </c>
      <c r="Q136" s="163">
        <v>0</v>
      </c>
      <c r="R136" s="163">
        <f>Q136*H136</f>
        <v>0</v>
      </c>
      <c r="S136" s="163">
        <v>0.22500000000000001</v>
      </c>
      <c r="T136" s="164">
        <f>S136*H136</f>
        <v>22.365000000000002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65" t="s">
        <v>141</v>
      </c>
      <c r="AT136" s="165" t="s">
        <v>137</v>
      </c>
      <c r="AU136" s="165" t="s">
        <v>84</v>
      </c>
      <c r="AY136" s="16" t="s">
        <v>135</v>
      </c>
      <c r="BE136" s="166">
        <f>IF(N136="základná",J136,0)</f>
        <v>0</v>
      </c>
      <c r="BF136" s="166">
        <f>IF(N136="znížená",J136,0)</f>
        <v>0</v>
      </c>
      <c r="BG136" s="166">
        <f>IF(N136="zákl. prenesená",J136,0)</f>
        <v>0</v>
      </c>
      <c r="BH136" s="166">
        <f>IF(N136="zníž. prenesená",J136,0)</f>
        <v>0</v>
      </c>
      <c r="BI136" s="166">
        <f>IF(N136="nulová",J136,0)</f>
        <v>0</v>
      </c>
      <c r="BJ136" s="16" t="s">
        <v>84</v>
      </c>
      <c r="BK136" s="166">
        <f>ROUND(I136*H136,2)</f>
        <v>0</v>
      </c>
      <c r="BL136" s="16" t="s">
        <v>141</v>
      </c>
      <c r="BM136" s="165" t="s">
        <v>150</v>
      </c>
    </row>
    <row r="137" spans="1:65" s="13" customFormat="1">
      <c r="B137" s="167"/>
      <c r="D137" s="168" t="s">
        <v>143</v>
      </c>
      <c r="E137" s="169" t="s">
        <v>1</v>
      </c>
      <c r="F137" s="170" t="s">
        <v>82</v>
      </c>
      <c r="H137" s="171">
        <v>99.4</v>
      </c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143</v>
      </c>
      <c r="AU137" s="169" t="s">
        <v>84</v>
      </c>
      <c r="AV137" s="13" t="s">
        <v>84</v>
      </c>
      <c r="AW137" s="13" t="s">
        <v>26</v>
      </c>
      <c r="AX137" s="13" t="s">
        <v>77</v>
      </c>
      <c r="AY137" s="169" t="s">
        <v>135</v>
      </c>
    </row>
    <row r="138" spans="1:65" s="2" customFormat="1" ht="24.2" customHeight="1">
      <c r="A138" s="28"/>
      <c r="B138" s="153"/>
      <c r="C138" s="154" t="s">
        <v>151</v>
      </c>
      <c r="D138" s="154" t="s">
        <v>137</v>
      </c>
      <c r="E138" s="155" t="s">
        <v>152</v>
      </c>
      <c r="F138" s="156" t="s">
        <v>153</v>
      </c>
      <c r="G138" s="157" t="s">
        <v>140</v>
      </c>
      <c r="H138" s="158">
        <v>99.4</v>
      </c>
      <c r="I138" s="159"/>
      <c r="J138" s="159">
        <f>ROUND(I138*H138,2)</f>
        <v>0</v>
      </c>
      <c r="K138" s="160"/>
      <c r="L138" s="29"/>
      <c r="M138" s="161" t="s">
        <v>1</v>
      </c>
      <c r="N138" s="162" t="s">
        <v>35</v>
      </c>
      <c r="O138" s="163">
        <v>0.19</v>
      </c>
      <c r="P138" s="163">
        <f>O138*H138</f>
        <v>18.886000000000003</v>
      </c>
      <c r="Q138" s="163">
        <v>0</v>
      </c>
      <c r="R138" s="163">
        <f>Q138*H138</f>
        <v>0</v>
      </c>
      <c r="S138" s="163">
        <v>9.8000000000000004E-2</v>
      </c>
      <c r="T138" s="164">
        <f>S138*H138</f>
        <v>9.741200000000001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65" t="s">
        <v>141</v>
      </c>
      <c r="AT138" s="165" t="s">
        <v>137</v>
      </c>
      <c r="AU138" s="165" t="s">
        <v>84</v>
      </c>
      <c r="AY138" s="16" t="s">
        <v>135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6" t="s">
        <v>84</v>
      </c>
      <c r="BK138" s="166">
        <f>ROUND(I138*H138,2)</f>
        <v>0</v>
      </c>
      <c r="BL138" s="16" t="s">
        <v>141</v>
      </c>
      <c r="BM138" s="165" t="s">
        <v>154</v>
      </c>
    </row>
    <row r="139" spans="1:65" s="13" customFormat="1">
      <c r="B139" s="167"/>
      <c r="D139" s="168" t="s">
        <v>143</v>
      </c>
      <c r="E139" s="169" t="s">
        <v>1</v>
      </c>
      <c r="F139" s="170" t="s">
        <v>82</v>
      </c>
      <c r="H139" s="171">
        <v>99.4</v>
      </c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143</v>
      </c>
      <c r="AU139" s="169" t="s">
        <v>84</v>
      </c>
      <c r="AV139" s="13" t="s">
        <v>84</v>
      </c>
      <c r="AW139" s="13" t="s">
        <v>26</v>
      </c>
      <c r="AX139" s="13" t="s">
        <v>77</v>
      </c>
      <c r="AY139" s="169" t="s">
        <v>135</v>
      </c>
    </row>
    <row r="140" spans="1:65" s="2" customFormat="1" ht="24.2" customHeight="1">
      <c r="A140" s="28"/>
      <c r="B140" s="153"/>
      <c r="C140" s="154" t="s">
        <v>141</v>
      </c>
      <c r="D140" s="154" t="s">
        <v>137</v>
      </c>
      <c r="E140" s="155" t="s">
        <v>155</v>
      </c>
      <c r="F140" s="156" t="s">
        <v>156</v>
      </c>
      <c r="G140" s="157" t="s">
        <v>157</v>
      </c>
      <c r="H140" s="158">
        <v>215.15199999999999</v>
      </c>
      <c r="I140" s="159"/>
      <c r="J140" s="159">
        <f>ROUND(I140*H140,2)</f>
        <v>0</v>
      </c>
      <c r="K140" s="160"/>
      <c r="L140" s="29"/>
      <c r="M140" s="161" t="s">
        <v>1</v>
      </c>
      <c r="N140" s="162" t="s">
        <v>35</v>
      </c>
      <c r="O140" s="163">
        <v>0.81100000000000005</v>
      </c>
      <c r="P140" s="163">
        <f>O140*H140</f>
        <v>174.48827199999999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65" t="s">
        <v>141</v>
      </c>
      <c r="AT140" s="165" t="s">
        <v>137</v>
      </c>
      <c r="AU140" s="165" t="s">
        <v>84</v>
      </c>
      <c r="AY140" s="16" t="s">
        <v>135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6" t="s">
        <v>84</v>
      </c>
      <c r="BK140" s="166">
        <f>ROUND(I140*H140,2)</f>
        <v>0</v>
      </c>
      <c r="BL140" s="16" t="s">
        <v>141</v>
      </c>
      <c r="BM140" s="165" t="s">
        <v>158</v>
      </c>
    </row>
    <row r="141" spans="1:65" s="13" customFormat="1">
      <c r="B141" s="167"/>
      <c r="D141" s="168" t="s">
        <v>143</v>
      </c>
      <c r="E141" s="169" t="s">
        <v>1</v>
      </c>
      <c r="F141" s="170" t="s">
        <v>159</v>
      </c>
      <c r="H141" s="171">
        <v>89.584000000000003</v>
      </c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143</v>
      </c>
      <c r="AU141" s="169" t="s">
        <v>84</v>
      </c>
      <c r="AV141" s="13" t="s">
        <v>84</v>
      </c>
      <c r="AW141" s="13" t="s">
        <v>26</v>
      </c>
      <c r="AX141" s="13" t="s">
        <v>69</v>
      </c>
      <c r="AY141" s="169" t="s">
        <v>135</v>
      </c>
    </row>
    <row r="142" spans="1:65" s="13" customFormat="1">
      <c r="B142" s="167"/>
      <c r="D142" s="168" t="s">
        <v>143</v>
      </c>
      <c r="E142" s="169" t="s">
        <v>1</v>
      </c>
      <c r="F142" s="170" t="s">
        <v>160</v>
      </c>
      <c r="H142" s="171">
        <v>77.77</v>
      </c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143</v>
      </c>
      <c r="AU142" s="169" t="s">
        <v>84</v>
      </c>
      <c r="AV142" s="13" t="s">
        <v>84</v>
      </c>
      <c r="AW142" s="13" t="s">
        <v>26</v>
      </c>
      <c r="AX142" s="13" t="s">
        <v>69</v>
      </c>
      <c r="AY142" s="169" t="s">
        <v>135</v>
      </c>
    </row>
    <row r="143" spans="1:65" s="13" customFormat="1">
      <c r="B143" s="167"/>
      <c r="D143" s="168" t="s">
        <v>143</v>
      </c>
      <c r="E143" s="169" t="s">
        <v>1</v>
      </c>
      <c r="F143" s="170" t="s">
        <v>161</v>
      </c>
      <c r="H143" s="171">
        <v>27.527999999999999</v>
      </c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143</v>
      </c>
      <c r="AU143" s="169" t="s">
        <v>84</v>
      </c>
      <c r="AV143" s="13" t="s">
        <v>84</v>
      </c>
      <c r="AW143" s="13" t="s">
        <v>26</v>
      </c>
      <c r="AX143" s="13" t="s">
        <v>69</v>
      </c>
      <c r="AY143" s="169" t="s">
        <v>135</v>
      </c>
    </row>
    <row r="144" spans="1:65" s="13" customFormat="1" ht="22.5">
      <c r="B144" s="167"/>
      <c r="D144" s="168" t="s">
        <v>143</v>
      </c>
      <c r="E144" s="169" t="s">
        <v>1</v>
      </c>
      <c r="F144" s="170" t="s">
        <v>162</v>
      </c>
      <c r="H144" s="171">
        <v>20.27</v>
      </c>
      <c r="L144" s="167"/>
      <c r="M144" s="172"/>
      <c r="N144" s="173"/>
      <c r="O144" s="173"/>
      <c r="P144" s="173"/>
      <c r="Q144" s="173"/>
      <c r="R144" s="173"/>
      <c r="S144" s="173"/>
      <c r="T144" s="174"/>
      <c r="AT144" s="169" t="s">
        <v>143</v>
      </c>
      <c r="AU144" s="169" t="s">
        <v>84</v>
      </c>
      <c r="AV144" s="13" t="s">
        <v>84</v>
      </c>
      <c r="AW144" s="13" t="s">
        <v>26</v>
      </c>
      <c r="AX144" s="13" t="s">
        <v>69</v>
      </c>
      <c r="AY144" s="169" t="s">
        <v>135</v>
      </c>
    </row>
    <row r="145" spans="1:65" s="14" customFormat="1">
      <c r="B145" s="175"/>
      <c r="D145" s="168" t="s">
        <v>143</v>
      </c>
      <c r="E145" s="176" t="s">
        <v>85</v>
      </c>
      <c r="F145" s="177" t="s">
        <v>147</v>
      </c>
      <c r="H145" s="178">
        <v>215.15199999999999</v>
      </c>
      <c r="L145" s="175"/>
      <c r="M145" s="179"/>
      <c r="N145" s="180"/>
      <c r="O145" s="180"/>
      <c r="P145" s="180"/>
      <c r="Q145" s="180"/>
      <c r="R145" s="180"/>
      <c r="S145" s="180"/>
      <c r="T145" s="181"/>
      <c r="AT145" s="176" t="s">
        <v>143</v>
      </c>
      <c r="AU145" s="176" t="s">
        <v>84</v>
      </c>
      <c r="AV145" s="14" t="s">
        <v>141</v>
      </c>
      <c r="AW145" s="14" t="s">
        <v>26</v>
      </c>
      <c r="AX145" s="14" t="s">
        <v>77</v>
      </c>
      <c r="AY145" s="176" t="s">
        <v>135</v>
      </c>
    </row>
    <row r="146" spans="1:65" s="2" customFormat="1" ht="37.9" customHeight="1">
      <c r="A146" s="28"/>
      <c r="B146" s="153"/>
      <c r="C146" s="154" t="s">
        <v>163</v>
      </c>
      <c r="D146" s="154" t="s">
        <v>137</v>
      </c>
      <c r="E146" s="155" t="s">
        <v>164</v>
      </c>
      <c r="F146" s="156" t="s">
        <v>165</v>
      </c>
      <c r="G146" s="157" t="s">
        <v>157</v>
      </c>
      <c r="H146" s="158">
        <v>64.546000000000006</v>
      </c>
      <c r="I146" s="159"/>
      <c r="J146" s="159">
        <f>ROUND(I146*H146,2)</f>
        <v>0</v>
      </c>
      <c r="K146" s="160"/>
      <c r="L146" s="29"/>
      <c r="M146" s="161" t="s">
        <v>1</v>
      </c>
      <c r="N146" s="162" t="s">
        <v>35</v>
      </c>
      <c r="O146" s="163">
        <v>0.08</v>
      </c>
      <c r="P146" s="163">
        <f>O146*H146</f>
        <v>5.1636800000000003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65" t="s">
        <v>141</v>
      </c>
      <c r="AT146" s="165" t="s">
        <v>137</v>
      </c>
      <c r="AU146" s="165" t="s">
        <v>84</v>
      </c>
      <c r="AY146" s="16" t="s">
        <v>135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6" t="s">
        <v>84</v>
      </c>
      <c r="BK146" s="166">
        <f>ROUND(I146*H146,2)</f>
        <v>0</v>
      </c>
      <c r="BL146" s="16" t="s">
        <v>141</v>
      </c>
      <c r="BM146" s="165" t="s">
        <v>166</v>
      </c>
    </row>
    <row r="147" spans="1:65" s="13" customFormat="1">
      <c r="B147" s="167"/>
      <c r="D147" s="168" t="s">
        <v>143</v>
      </c>
      <c r="E147" s="169" t="s">
        <v>1</v>
      </c>
      <c r="F147" s="170" t="s">
        <v>167</v>
      </c>
      <c r="H147" s="171">
        <v>64.546000000000006</v>
      </c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143</v>
      </c>
      <c r="AU147" s="169" t="s">
        <v>84</v>
      </c>
      <c r="AV147" s="13" t="s">
        <v>84</v>
      </c>
      <c r="AW147" s="13" t="s">
        <v>26</v>
      </c>
      <c r="AX147" s="13" t="s">
        <v>77</v>
      </c>
      <c r="AY147" s="169" t="s">
        <v>135</v>
      </c>
    </row>
    <row r="148" spans="1:65" s="2" customFormat="1" ht="24.2" customHeight="1">
      <c r="A148" s="28"/>
      <c r="B148" s="153"/>
      <c r="C148" s="154" t="s">
        <v>168</v>
      </c>
      <c r="D148" s="154" t="s">
        <v>137</v>
      </c>
      <c r="E148" s="155" t="s">
        <v>169</v>
      </c>
      <c r="F148" s="156" t="s">
        <v>170</v>
      </c>
      <c r="G148" s="157" t="s">
        <v>140</v>
      </c>
      <c r="H148" s="158">
        <v>388.67399999999998</v>
      </c>
      <c r="I148" s="159"/>
      <c r="J148" s="159">
        <f>ROUND(I148*H148,2)</f>
        <v>0</v>
      </c>
      <c r="K148" s="160"/>
      <c r="L148" s="29"/>
      <c r="M148" s="161" t="s">
        <v>1</v>
      </c>
      <c r="N148" s="162" t="s">
        <v>35</v>
      </c>
      <c r="O148" s="163">
        <v>0.48299999999999998</v>
      </c>
      <c r="P148" s="163">
        <f>O148*H148</f>
        <v>187.72954199999998</v>
      </c>
      <c r="Q148" s="163">
        <v>8.4999999999999995E-4</v>
      </c>
      <c r="R148" s="163">
        <f>Q148*H148</f>
        <v>0.33037289999999997</v>
      </c>
      <c r="S148" s="163">
        <v>0</v>
      </c>
      <c r="T148" s="164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65" t="s">
        <v>141</v>
      </c>
      <c r="AT148" s="165" t="s">
        <v>137</v>
      </c>
      <c r="AU148" s="165" t="s">
        <v>84</v>
      </c>
      <c r="AY148" s="16" t="s">
        <v>135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6" t="s">
        <v>84</v>
      </c>
      <c r="BK148" s="166">
        <f>ROUND(I148*H148,2)</f>
        <v>0</v>
      </c>
      <c r="BL148" s="16" t="s">
        <v>141</v>
      </c>
      <c r="BM148" s="165" t="s">
        <v>171</v>
      </c>
    </row>
    <row r="149" spans="1:65" s="13" customFormat="1">
      <c r="B149" s="167"/>
      <c r="D149" s="168" t="s">
        <v>143</v>
      </c>
      <c r="E149" s="169" t="s">
        <v>1</v>
      </c>
      <c r="F149" s="170" t="s">
        <v>172</v>
      </c>
      <c r="H149" s="171">
        <v>162.88</v>
      </c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143</v>
      </c>
      <c r="AU149" s="169" t="s">
        <v>84</v>
      </c>
      <c r="AV149" s="13" t="s">
        <v>84</v>
      </c>
      <c r="AW149" s="13" t="s">
        <v>26</v>
      </c>
      <c r="AX149" s="13" t="s">
        <v>69</v>
      </c>
      <c r="AY149" s="169" t="s">
        <v>135</v>
      </c>
    </row>
    <row r="150" spans="1:65" s="13" customFormat="1">
      <c r="B150" s="167"/>
      <c r="D150" s="168" t="s">
        <v>143</v>
      </c>
      <c r="E150" s="169" t="s">
        <v>1</v>
      </c>
      <c r="F150" s="170" t="s">
        <v>173</v>
      </c>
      <c r="H150" s="171">
        <v>141.4</v>
      </c>
      <c r="L150" s="167"/>
      <c r="M150" s="172"/>
      <c r="N150" s="173"/>
      <c r="O150" s="173"/>
      <c r="P150" s="173"/>
      <c r="Q150" s="173"/>
      <c r="R150" s="173"/>
      <c r="S150" s="173"/>
      <c r="T150" s="174"/>
      <c r="AT150" s="169" t="s">
        <v>143</v>
      </c>
      <c r="AU150" s="169" t="s">
        <v>84</v>
      </c>
      <c r="AV150" s="13" t="s">
        <v>84</v>
      </c>
      <c r="AW150" s="13" t="s">
        <v>26</v>
      </c>
      <c r="AX150" s="13" t="s">
        <v>69</v>
      </c>
      <c r="AY150" s="169" t="s">
        <v>135</v>
      </c>
    </row>
    <row r="151" spans="1:65" s="13" customFormat="1">
      <c r="B151" s="167"/>
      <c r="D151" s="168" t="s">
        <v>143</v>
      </c>
      <c r="E151" s="169" t="s">
        <v>1</v>
      </c>
      <c r="F151" s="170" t="s">
        <v>174</v>
      </c>
      <c r="H151" s="171">
        <v>50.05</v>
      </c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143</v>
      </c>
      <c r="AU151" s="169" t="s">
        <v>84</v>
      </c>
      <c r="AV151" s="13" t="s">
        <v>84</v>
      </c>
      <c r="AW151" s="13" t="s">
        <v>26</v>
      </c>
      <c r="AX151" s="13" t="s">
        <v>69</v>
      </c>
      <c r="AY151" s="169" t="s">
        <v>135</v>
      </c>
    </row>
    <row r="152" spans="1:65" s="13" customFormat="1" ht="22.5">
      <c r="B152" s="167"/>
      <c r="D152" s="168" t="s">
        <v>143</v>
      </c>
      <c r="E152" s="169" t="s">
        <v>1</v>
      </c>
      <c r="F152" s="170" t="s">
        <v>175</v>
      </c>
      <c r="H152" s="171">
        <v>34.344000000000001</v>
      </c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 t="s">
        <v>143</v>
      </c>
      <c r="AU152" s="169" t="s">
        <v>84</v>
      </c>
      <c r="AV152" s="13" t="s">
        <v>84</v>
      </c>
      <c r="AW152" s="13" t="s">
        <v>26</v>
      </c>
      <c r="AX152" s="13" t="s">
        <v>69</v>
      </c>
      <c r="AY152" s="169" t="s">
        <v>135</v>
      </c>
    </row>
    <row r="153" spans="1:65" s="14" customFormat="1">
      <c r="B153" s="175"/>
      <c r="D153" s="168" t="s">
        <v>143</v>
      </c>
      <c r="E153" s="176" t="s">
        <v>88</v>
      </c>
      <c r="F153" s="177" t="s">
        <v>147</v>
      </c>
      <c r="H153" s="178">
        <v>388.67399999999998</v>
      </c>
      <c r="L153" s="175"/>
      <c r="M153" s="179"/>
      <c r="N153" s="180"/>
      <c r="O153" s="180"/>
      <c r="P153" s="180"/>
      <c r="Q153" s="180"/>
      <c r="R153" s="180"/>
      <c r="S153" s="180"/>
      <c r="T153" s="181"/>
      <c r="AT153" s="176" t="s">
        <v>143</v>
      </c>
      <c r="AU153" s="176" t="s">
        <v>84</v>
      </c>
      <c r="AV153" s="14" t="s">
        <v>141</v>
      </c>
      <c r="AW153" s="14" t="s">
        <v>26</v>
      </c>
      <c r="AX153" s="14" t="s">
        <v>77</v>
      </c>
      <c r="AY153" s="176" t="s">
        <v>135</v>
      </c>
    </row>
    <row r="154" spans="1:65" s="2" customFormat="1" ht="24.2" customHeight="1">
      <c r="A154" s="28"/>
      <c r="B154" s="153"/>
      <c r="C154" s="154" t="s">
        <v>101</v>
      </c>
      <c r="D154" s="154" t="s">
        <v>137</v>
      </c>
      <c r="E154" s="155" t="s">
        <v>176</v>
      </c>
      <c r="F154" s="156" t="s">
        <v>177</v>
      </c>
      <c r="G154" s="157" t="s">
        <v>140</v>
      </c>
      <c r="H154" s="158">
        <v>388.67399999999998</v>
      </c>
      <c r="I154" s="159"/>
      <c r="J154" s="159">
        <f>ROUND(I154*H154,2)</f>
        <v>0</v>
      </c>
      <c r="K154" s="160"/>
      <c r="L154" s="29"/>
      <c r="M154" s="161" t="s">
        <v>1</v>
      </c>
      <c r="N154" s="162" t="s">
        <v>35</v>
      </c>
      <c r="O154" s="163">
        <v>0.31</v>
      </c>
      <c r="P154" s="163">
        <f>O154*H154</f>
        <v>120.48893999999999</v>
      </c>
      <c r="Q154" s="163">
        <v>0</v>
      </c>
      <c r="R154" s="163">
        <f>Q154*H154</f>
        <v>0</v>
      </c>
      <c r="S154" s="163">
        <v>0</v>
      </c>
      <c r="T154" s="164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65" t="s">
        <v>141</v>
      </c>
      <c r="AT154" s="165" t="s">
        <v>137</v>
      </c>
      <c r="AU154" s="165" t="s">
        <v>84</v>
      </c>
      <c r="AY154" s="16" t="s">
        <v>135</v>
      </c>
      <c r="BE154" s="166">
        <f>IF(N154="základná",J154,0)</f>
        <v>0</v>
      </c>
      <c r="BF154" s="166">
        <f>IF(N154="znížená",J154,0)</f>
        <v>0</v>
      </c>
      <c r="BG154" s="166">
        <f>IF(N154="zákl. prenesená",J154,0)</f>
        <v>0</v>
      </c>
      <c r="BH154" s="166">
        <f>IF(N154="zníž. prenesená",J154,0)</f>
        <v>0</v>
      </c>
      <c r="BI154" s="166">
        <f>IF(N154="nulová",J154,0)</f>
        <v>0</v>
      </c>
      <c r="BJ154" s="16" t="s">
        <v>84</v>
      </c>
      <c r="BK154" s="166">
        <f>ROUND(I154*H154,2)</f>
        <v>0</v>
      </c>
      <c r="BL154" s="16" t="s">
        <v>141</v>
      </c>
      <c r="BM154" s="165" t="s">
        <v>178</v>
      </c>
    </row>
    <row r="155" spans="1:65" s="13" customFormat="1">
      <c r="B155" s="167"/>
      <c r="D155" s="168" t="s">
        <v>143</v>
      </c>
      <c r="E155" s="169" t="s">
        <v>1</v>
      </c>
      <c r="F155" s="170" t="s">
        <v>88</v>
      </c>
      <c r="H155" s="171">
        <v>388.67399999999998</v>
      </c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143</v>
      </c>
      <c r="AU155" s="169" t="s">
        <v>84</v>
      </c>
      <c r="AV155" s="13" t="s">
        <v>84</v>
      </c>
      <c r="AW155" s="13" t="s">
        <v>26</v>
      </c>
      <c r="AX155" s="13" t="s">
        <v>77</v>
      </c>
      <c r="AY155" s="169" t="s">
        <v>135</v>
      </c>
    </row>
    <row r="156" spans="1:65" s="2" customFormat="1" ht="33" customHeight="1">
      <c r="A156" s="28"/>
      <c r="B156" s="153"/>
      <c r="C156" s="154" t="s">
        <v>179</v>
      </c>
      <c r="D156" s="154" t="s">
        <v>137</v>
      </c>
      <c r="E156" s="155" t="s">
        <v>180</v>
      </c>
      <c r="F156" s="156" t="s">
        <v>181</v>
      </c>
      <c r="G156" s="157" t="s">
        <v>157</v>
      </c>
      <c r="H156" s="158">
        <v>69.478999999999999</v>
      </c>
      <c r="I156" s="159"/>
      <c r="J156" s="159">
        <f>ROUND(I156*H156,2)</f>
        <v>0</v>
      </c>
      <c r="K156" s="160"/>
      <c r="L156" s="29"/>
      <c r="M156" s="161" t="s">
        <v>1</v>
      </c>
      <c r="N156" s="162" t="s">
        <v>35</v>
      </c>
      <c r="O156" s="163">
        <v>7.0999999999999994E-2</v>
      </c>
      <c r="P156" s="163">
        <f>O156*H156</f>
        <v>4.9330089999999993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65" t="s">
        <v>141</v>
      </c>
      <c r="AT156" s="165" t="s">
        <v>137</v>
      </c>
      <c r="AU156" s="165" t="s">
        <v>84</v>
      </c>
      <c r="AY156" s="16" t="s">
        <v>135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6" t="s">
        <v>84</v>
      </c>
      <c r="BK156" s="166">
        <f>ROUND(I156*H156,2)</f>
        <v>0</v>
      </c>
      <c r="BL156" s="16" t="s">
        <v>141</v>
      </c>
      <c r="BM156" s="165" t="s">
        <v>182</v>
      </c>
    </row>
    <row r="157" spans="1:65" s="13" customFormat="1">
      <c r="B157" s="167"/>
      <c r="D157" s="168" t="s">
        <v>143</v>
      </c>
      <c r="E157" s="169" t="s">
        <v>1</v>
      </c>
      <c r="F157" s="170" t="s">
        <v>85</v>
      </c>
      <c r="H157" s="171">
        <v>215.15199999999999</v>
      </c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143</v>
      </c>
      <c r="AU157" s="169" t="s">
        <v>84</v>
      </c>
      <c r="AV157" s="13" t="s">
        <v>84</v>
      </c>
      <c r="AW157" s="13" t="s">
        <v>26</v>
      </c>
      <c r="AX157" s="13" t="s">
        <v>69</v>
      </c>
      <c r="AY157" s="169" t="s">
        <v>135</v>
      </c>
    </row>
    <row r="158" spans="1:65" s="13" customFormat="1">
      <c r="B158" s="167"/>
      <c r="D158" s="168" t="s">
        <v>143</v>
      </c>
      <c r="E158" s="169" t="s">
        <v>1</v>
      </c>
      <c r="F158" s="170" t="s">
        <v>183</v>
      </c>
      <c r="H158" s="171">
        <v>-145.673</v>
      </c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143</v>
      </c>
      <c r="AU158" s="169" t="s">
        <v>84</v>
      </c>
      <c r="AV158" s="13" t="s">
        <v>84</v>
      </c>
      <c r="AW158" s="13" t="s">
        <v>26</v>
      </c>
      <c r="AX158" s="13" t="s">
        <v>69</v>
      </c>
      <c r="AY158" s="169" t="s">
        <v>135</v>
      </c>
    </row>
    <row r="159" spans="1:65" s="14" customFormat="1">
      <c r="B159" s="175"/>
      <c r="D159" s="168" t="s">
        <v>143</v>
      </c>
      <c r="E159" s="176" t="s">
        <v>92</v>
      </c>
      <c r="F159" s="177" t="s">
        <v>147</v>
      </c>
      <c r="H159" s="178">
        <v>69.478999999999999</v>
      </c>
      <c r="L159" s="175"/>
      <c r="M159" s="179"/>
      <c r="N159" s="180"/>
      <c r="O159" s="180"/>
      <c r="P159" s="180"/>
      <c r="Q159" s="180"/>
      <c r="R159" s="180"/>
      <c r="S159" s="180"/>
      <c r="T159" s="181"/>
      <c r="AT159" s="176" t="s">
        <v>143</v>
      </c>
      <c r="AU159" s="176" t="s">
        <v>84</v>
      </c>
      <c r="AV159" s="14" t="s">
        <v>141</v>
      </c>
      <c r="AW159" s="14" t="s">
        <v>26</v>
      </c>
      <c r="AX159" s="14" t="s">
        <v>77</v>
      </c>
      <c r="AY159" s="176" t="s">
        <v>135</v>
      </c>
    </row>
    <row r="160" spans="1:65" s="2" customFormat="1" ht="37.9" customHeight="1">
      <c r="A160" s="28"/>
      <c r="B160" s="153"/>
      <c r="C160" s="154" t="s">
        <v>184</v>
      </c>
      <c r="D160" s="154" t="s">
        <v>137</v>
      </c>
      <c r="E160" s="155" t="s">
        <v>185</v>
      </c>
      <c r="F160" s="156" t="s">
        <v>186</v>
      </c>
      <c r="G160" s="157" t="s">
        <v>157</v>
      </c>
      <c r="H160" s="158">
        <v>1528.538</v>
      </c>
      <c r="I160" s="159"/>
      <c r="J160" s="159">
        <f>ROUND(I160*H160,2)</f>
        <v>0</v>
      </c>
      <c r="K160" s="160"/>
      <c r="L160" s="29"/>
      <c r="M160" s="161" t="s">
        <v>1</v>
      </c>
      <c r="N160" s="162" t="s">
        <v>35</v>
      </c>
      <c r="O160" s="163">
        <v>7.0000000000000001E-3</v>
      </c>
      <c r="P160" s="163">
        <f>O160*H160</f>
        <v>10.699766</v>
      </c>
      <c r="Q160" s="163">
        <v>0</v>
      </c>
      <c r="R160" s="163">
        <f>Q160*H160</f>
        <v>0</v>
      </c>
      <c r="S160" s="163">
        <v>0</v>
      </c>
      <c r="T160" s="164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65" t="s">
        <v>141</v>
      </c>
      <c r="AT160" s="165" t="s">
        <v>137</v>
      </c>
      <c r="AU160" s="165" t="s">
        <v>84</v>
      </c>
      <c r="AY160" s="16" t="s">
        <v>135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6" t="s">
        <v>84</v>
      </c>
      <c r="BK160" s="166">
        <f>ROUND(I160*H160,2)</f>
        <v>0</v>
      </c>
      <c r="BL160" s="16" t="s">
        <v>141</v>
      </c>
      <c r="BM160" s="165" t="s">
        <v>187</v>
      </c>
    </row>
    <row r="161" spans="1:65" s="13" customFormat="1">
      <c r="B161" s="167"/>
      <c r="D161" s="168" t="s">
        <v>143</v>
      </c>
      <c r="E161" s="169" t="s">
        <v>1</v>
      </c>
      <c r="F161" s="170" t="s">
        <v>188</v>
      </c>
      <c r="H161" s="171">
        <v>1528.538</v>
      </c>
      <c r="L161" s="167"/>
      <c r="M161" s="172"/>
      <c r="N161" s="173"/>
      <c r="O161" s="173"/>
      <c r="P161" s="173"/>
      <c r="Q161" s="173"/>
      <c r="R161" s="173"/>
      <c r="S161" s="173"/>
      <c r="T161" s="174"/>
      <c r="AT161" s="169" t="s">
        <v>143</v>
      </c>
      <c r="AU161" s="169" t="s">
        <v>84</v>
      </c>
      <c r="AV161" s="13" t="s">
        <v>84</v>
      </c>
      <c r="AW161" s="13" t="s">
        <v>26</v>
      </c>
      <c r="AX161" s="13" t="s">
        <v>77</v>
      </c>
      <c r="AY161" s="169" t="s">
        <v>135</v>
      </c>
    </row>
    <row r="162" spans="1:65" s="2" customFormat="1" ht="24.2" customHeight="1">
      <c r="A162" s="28"/>
      <c r="B162" s="153"/>
      <c r="C162" s="154" t="s">
        <v>189</v>
      </c>
      <c r="D162" s="154" t="s">
        <v>137</v>
      </c>
      <c r="E162" s="155" t="s">
        <v>190</v>
      </c>
      <c r="F162" s="156" t="s">
        <v>191</v>
      </c>
      <c r="G162" s="157" t="s">
        <v>157</v>
      </c>
      <c r="H162" s="158">
        <v>69.478999999999999</v>
      </c>
      <c r="I162" s="159"/>
      <c r="J162" s="159">
        <f>ROUND(I162*H162,2)</f>
        <v>0</v>
      </c>
      <c r="K162" s="160"/>
      <c r="L162" s="29"/>
      <c r="M162" s="161" t="s">
        <v>1</v>
      </c>
      <c r="N162" s="162" t="s">
        <v>35</v>
      </c>
      <c r="O162" s="163">
        <v>0.61699999999999999</v>
      </c>
      <c r="P162" s="163">
        <f>O162*H162</f>
        <v>42.868543000000003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65" t="s">
        <v>141</v>
      </c>
      <c r="AT162" s="165" t="s">
        <v>137</v>
      </c>
      <c r="AU162" s="165" t="s">
        <v>84</v>
      </c>
      <c r="AY162" s="16" t="s">
        <v>135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6" t="s">
        <v>84</v>
      </c>
      <c r="BK162" s="166">
        <f>ROUND(I162*H162,2)</f>
        <v>0</v>
      </c>
      <c r="BL162" s="16" t="s">
        <v>141</v>
      </c>
      <c r="BM162" s="165" t="s">
        <v>192</v>
      </c>
    </row>
    <row r="163" spans="1:65" s="13" customFormat="1">
      <c r="B163" s="167"/>
      <c r="D163" s="168" t="s">
        <v>143</v>
      </c>
      <c r="E163" s="169" t="s">
        <v>1</v>
      </c>
      <c r="F163" s="170" t="s">
        <v>85</v>
      </c>
      <c r="H163" s="171">
        <v>215.15199999999999</v>
      </c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143</v>
      </c>
      <c r="AU163" s="169" t="s">
        <v>84</v>
      </c>
      <c r="AV163" s="13" t="s">
        <v>84</v>
      </c>
      <c r="AW163" s="13" t="s">
        <v>26</v>
      </c>
      <c r="AX163" s="13" t="s">
        <v>69</v>
      </c>
      <c r="AY163" s="169" t="s">
        <v>135</v>
      </c>
    </row>
    <row r="164" spans="1:65" s="13" customFormat="1">
      <c r="B164" s="167"/>
      <c r="D164" s="168" t="s">
        <v>143</v>
      </c>
      <c r="E164" s="169" t="s">
        <v>1</v>
      </c>
      <c r="F164" s="170" t="s">
        <v>183</v>
      </c>
      <c r="H164" s="171">
        <v>-145.673</v>
      </c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143</v>
      </c>
      <c r="AU164" s="169" t="s">
        <v>84</v>
      </c>
      <c r="AV164" s="13" t="s">
        <v>84</v>
      </c>
      <c r="AW164" s="13" t="s">
        <v>26</v>
      </c>
      <c r="AX164" s="13" t="s">
        <v>69</v>
      </c>
      <c r="AY164" s="169" t="s">
        <v>135</v>
      </c>
    </row>
    <row r="165" spans="1:65" s="14" customFormat="1">
      <c r="B165" s="175"/>
      <c r="D165" s="168" t="s">
        <v>143</v>
      </c>
      <c r="E165" s="176" t="s">
        <v>1</v>
      </c>
      <c r="F165" s="177" t="s">
        <v>147</v>
      </c>
      <c r="H165" s="178">
        <v>69.478999999999999</v>
      </c>
      <c r="L165" s="175"/>
      <c r="M165" s="179"/>
      <c r="N165" s="180"/>
      <c r="O165" s="180"/>
      <c r="P165" s="180"/>
      <c r="Q165" s="180"/>
      <c r="R165" s="180"/>
      <c r="S165" s="180"/>
      <c r="T165" s="181"/>
      <c r="AT165" s="176" t="s">
        <v>143</v>
      </c>
      <c r="AU165" s="176" t="s">
        <v>84</v>
      </c>
      <c r="AV165" s="14" t="s">
        <v>141</v>
      </c>
      <c r="AW165" s="14" t="s">
        <v>26</v>
      </c>
      <c r="AX165" s="14" t="s">
        <v>77</v>
      </c>
      <c r="AY165" s="176" t="s">
        <v>135</v>
      </c>
    </row>
    <row r="166" spans="1:65" s="2" customFormat="1" ht="24.2" customHeight="1">
      <c r="A166" s="28"/>
      <c r="B166" s="153"/>
      <c r="C166" s="154" t="s">
        <v>193</v>
      </c>
      <c r="D166" s="154" t="s">
        <v>137</v>
      </c>
      <c r="E166" s="155" t="s">
        <v>194</v>
      </c>
      <c r="F166" s="156" t="s">
        <v>195</v>
      </c>
      <c r="G166" s="157" t="s">
        <v>196</v>
      </c>
      <c r="H166" s="158">
        <v>118.114</v>
      </c>
      <c r="I166" s="159"/>
      <c r="J166" s="159">
        <f>ROUND(I166*H166,2)</f>
        <v>0</v>
      </c>
      <c r="K166" s="160"/>
      <c r="L166" s="29"/>
      <c r="M166" s="161" t="s">
        <v>1</v>
      </c>
      <c r="N166" s="162" t="s">
        <v>35</v>
      </c>
      <c r="O166" s="163">
        <v>0</v>
      </c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65" t="s">
        <v>141</v>
      </c>
      <c r="AT166" s="165" t="s">
        <v>137</v>
      </c>
      <c r="AU166" s="165" t="s">
        <v>84</v>
      </c>
      <c r="AY166" s="16" t="s">
        <v>135</v>
      </c>
      <c r="BE166" s="166">
        <f>IF(N166="základná",J166,0)</f>
        <v>0</v>
      </c>
      <c r="BF166" s="166">
        <f>IF(N166="znížená",J166,0)</f>
        <v>0</v>
      </c>
      <c r="BG166" s="166">
        <f>IF(N166="zákl. prenesená",J166,0)</f>
        <v>0</v>
      </c>
      <c r="BH166" s="166">
        <f>IF(N166="zníž. prenesená",J166,0)</f>
        <v>0</v>
      </c>
      <c r="BI166" s="166">
        <f>IF(N166="nulová",J166,0)</f>
        <v>0</v>
      </c>
      <c r="BJ166" s="16" t="s">
        <v>84</v>
      </c>
      <c r="BK166" s="166">
        <f>ROUND(I166*H166,2)</f>
        <v>0</v>
      </c>
      <c r="BL166" s="16" t="s">
        <v>141</v>
      </c>
      <c r="BM166" s="165" t="s">
        <v>197</v>
      </c>
    </row>
    <row r="167" spans="1:65" s="13" customFormat="1">
      <c r="B167" s="167"/>
      <c r="D167" s="168" t="s">
        <v>143</v>
      </c>
      <c r="E167" s="169" t="s">
        <v>1</v>
      </c>
      <c r="F167" s="170" t="s">
        <v>198</v>
      </c>
      <c r="H167" s="171">
        <v>118.114</v>
      </c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143</v>
      </c>
      <c r="AU167" s="169" t="s">
        <v>84</v>
      </c>
      <c r="AV167" s="13" t="s">
        <v>84</v>
      </c>
      <c r="AW167" s="13" t="s">
        <v>26</v>
      </c>
      <c r="AX167" s="13" t="s">
        <v>77</v>
      </c>
      <c r="AY167" s="169" t="s">
        <v>135</v>
      </c>
    </row>
    <row r="168" spans="1:65" s="2" customFormat="1" ht="33" customHeight="1">
      <c r="A168" s="28"/>
      <c r="B168" s="153"/>
      <c r="C168" s="154" t="s">
        <v>199</v>
      </c>
      <c r="D168" s="154" t="s">
        <v>137</v>
      </c>
      <c r="E168" s="155" t="s">
        <v>200</v>
      </c>
      <c r="F168" s="156" t="s">
        <v>201</v>
      </c>
      <c r="G168" s="157" t="s">
        <v>157</v>
      </c>
      <c r="H168" s="158">
        <v>145.673</v>
      </c>
      <c r="I168" s="159"/>
      <c r="J168" s="159">
        <f>ROUND(I168*H168,2)</f>
        <v>0</v>
      </c>
      <c r="K168" s="160"/>
      <c r="L168" s="29"/>
      <c r="M168" s="161" t="s">
        <v>1</v>
      </c>
      <c r="N168" s="162" t="s">
        <v>35</v>
      </c>
      <c r="O168" s="163">
        <v>0.22900000000000001</v>
      </c>
      <c r="P168" s="163">
        <f>O168*H168</f>
        <v>33.359117000000005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65" t="s">
        <v>141</v>
      </c>
      <c r="AT168" s="165" t="s">
        <v>137</v>
      </c>
      <c r="AU168" s="165" t="s">
        <v>84</v>
      </c>
      <c r="AY168" s="16" t="s">
        <v>135</v>
      </c>
      <c r="BE168" s="166">
        <f>IF(N168="základná",J168,0)</f>
        <v>0</v>
      </c>
      <c r="BF168" s="166">
        <f>IF(N168="znížená",J168,0)</f>
        <v>0</v>
      </c>
      <c r="BG168" s="166">
        <f>IF(N168="zákl. prenesená",J168,0)</f>
        <v>0</v>
      </c>
      <c r="BH168" s="166">
        <f>IF(N168="zníž. prenesená",J168,0)</f>
        <v>0</v>
      </c>
      <c r="BI168" s="166">
        <f>IF(N168="nulová",J168,0)</f>
        <v>0</v>
      </c>
      <c r="BJ168" s="16" t="s">
        <v>84</v>
      </c>
      <c r="BK168" s="166">
        <f>ROUND(I168*H168,2)</f>
        <v>0</v>
      </c>
      <c r="BL168" s="16" t="s">
        <v>141</v>
      </c>
      <c r="BM168" s="165" t="s">
        <v>202</v>
      </c>
    </row>
    <row r="169" spans="1:65" s="13" customFormat="1">
      <c r="B169" s="167"/>
      <c r="D169" s="168" t="s">
        <v>143</v>
      </c>
      <c r="E169" s="169" t="s">
        <v>1</v>
      </c>
      <c r="F169" s="170" t="s">
        <v>85</v>
      </c>
      <c r="H169" s="171">
        <v>215.15199999999999</v>
      </c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143</v>
      </c>
      <c r="AU169" s="169" t="s">
        <v>84</v>
      </c>
      <c r="AV169" s="13" t="s">
        <v>84</v>
      </c>
      <c r="AW169" s="13" t="s">
        <v>26</v>
      </c>
      <c r="AX169" s="13" t="s">
        <v>69</v>
      </c>
      <c r="AY169" s="169" t="s">
        <v>135</v>
      </c>
    </row>
    <row r="170" spans="1:65" s="13" customFormat="1">
      <c r="B170" s="167"/>
      <c r="D170" s="168" t="s">
        <v>143</v>
      </c>
      <c r="E170" s="169" t="s">
        <v>1</v>
      </c>
      <c r="F170" s="170" t="s">
        <v>203</v>
      </c>
      <c r="H170" s="171">
        <v>-15.555</v>
      </c>
      <c r="L170" s="167"/>
      <c r="M170" s="172"/>
      <c r="N170" s="173"/>
      <c r="O170" s="173"/>
      <c r="P170" s="173"/>
      <c r="Q170" s="173"/>
      <c r="R170" s="173"/>
      <c r="S170" s="173"/>
      <c r="T170" s="174"/>
      <c r="AT170" s="169" t="s">
        <v>143</v>
      </c>
      <c r="AU170" s="169" t="s">
        <v>84</v>
      </c>
      <c r="AV170" s="13" t="s">
        <v>84</v>
      </c>
      <c r="AW170" s="13" t="s">
        <v>26</v>
      </c>
      <c r="AX170" s="13" t="s">
        <v>69</v>
      </c>
      <c r="AY170" s="169" t="s">
        <v>135</v>
      </c>
    </row>
    <row r="171" spans="1:65" s="13" customFormat="1">
      <c r="B171" s="167"/>
      <c r="D171" s="168" t="s">
        <v>143</v>
      </c>
      <c r="E171" s="169" t="s">
        <v>1</v>
      </c>
      <c r="F171" s="170" t="s">
        <v>204</v>
      </c>
      <c r="H171" s="171">
        <v>-50.317</v>
      </c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143</v>
      </c>
      <c r="AU171" s="169" t="s">
        <v>84</v>
      </c>
      <c r="AV171" s="13" t="s">
        <v>84</v>
      </c>
      <c r="AW171" s="13" t="s">
        <v>26</v>
      </c>
      <c r="AX171" s="13" t="s">
        <v>69</v>
      </c>
      <c r="AY171" s="169" t="s">
        <v>135</v>
      </c>
    </row>
    <row r="172" spans="1:65" s="13" customFormat="1">
      <c r="B172" s="167"/>
      <c r="D172" s="168" t="s">
        <v>143</v>
      </c>
      <c r="E172" s="169" t="s">
        <v>1</v>
      </c>
      <c r="F172" s="170" t="s">
        <v>205</v>
      </c>
      <c r="H172" s="171">
        <v>-9.4890000000000008</v>
      </c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143</v>
      </c>
      <c r="AU172" s="169" t="s">
        <v>84</v>
      </c>
      <c r="AV172" s="13" t="s">
        <v>84</v>
      </c>
      <c r="AW172" s="13" t="s">
        <v>26</v>
      </c>
      <c r="AX172" s="13" t="s">
        <v>69</v>
      </c>
      <c r="AY172" s="169" t="s">
        <v>135</v>
      </c>
    </row>
    <row r="173" spans="1:65" s="13" customFormat="1">
      <c r="B173" s="167"/>
      <c r="D173" s="168" t="s">
        <v>143</v>
      </c>
      <c r="E173" s="169" t="s">
        <v>1</v>
      </c>
      <c r="F173" s="170" t="s">
        <v>206</v>
      </c>
      <c r="H173" s="171">
        <v>-0.9</v>
      </c>
      <c r="L173" s="167"/>
      <c r="M173" s="172"/>
      <c r="N173" s="173"/>
      <c r="O173" s="173"/>
      <c r="P173" s="173"/>
      <c r="Q173" s="173"/>
      <c r="R173" s="173"/>
      <c r="S173" s="173"/>
      <c r="T173" s="174"/>
      <c r="AT173" s="169" t="s">
        <v>143</v>
      </c>
      <c r="AU173" s="169" t="s">
        <v>84</v>
      </c>
      <c r="AV173" s="13" t="s">
        <v>84</v>
      </c>
      <c r="AW173" s="13" t="s">
        <v>26</v>
      </c>
      <c r="AX173" s="13" t="s">
        <v>69</v>
      </c>
      <c r="AY173" s="169" t="s">
        <v>135</v>
      </c>
    </row>
    <row r="174" spans="1:65" s="13" customFormat="1">
      <c r="B174" s="167"/>
      <c r="D174" s="168" t="s">
        <v>143</v>
      </c>
      <c r="E174" s="169" t="s">
        <v>1</v>
      </c>
      <c r="F174" s="170" t="s">
        <v>207</v>
      </c>
      <c r="H174" s="171">
        <v>6.782</v>
      </c>
      <c r="L174" s="167"/>
      <c r="M174" s="172"/>
      <c r="N174" s="173"/>
      <c r="O174" s="173"/>
      <c r="P174" s="173"/>
      <c r="Q174" s="173"/>
      <c r="R174" s="173"/>
      <c r="S174" s="173"/>
      <c r="T174" s="174"/>
      <c r="AT174" s="169" t="s">
        <v>143</v>
      </c>
      <c r="AU174" s="169" t="s">
        <v>84</v>
      </c>
      <c r="AV174" s="13" t="s">
        <v>84</v>
      </c>
      <c r="AW174" s="13" t="s">
        <v>26</v>
      </c>
      <c r="AX174" s="13" t="s">
        <v>69</v>
      </c>
      <c r="AY174" s="169" t="s">
        <v>135</v>
      </c>
    </row>
    <row r="175" spans="1:65" s="14" customFormat="1">
      <c r="B175" s="175"/>
      <c r="D175" s="168" t="s">
        <v>143</v>
      </c>
      <c r="E175" s="176" t="s">
        <v>90</v>
      </c>
      <c r="F175" s="177" t="s">
        <v>147</v>
      </c>
      <c r="H175" s="178">
        <v>145.673</v>
      </c>
      <c r="L175" s="175"/>
      <c r="M175" s="179"/>
      <c r="N175" s="180"/>
      <c r="O175" s="180"/>
      <c r="P175" s="180"/>
      <c r="Q175" s="180"/>
      <c r="R175" s="180"/>
      <c r="S175" s="180"/>
      <c r="T175" s="181"/>
      <c r="AT175" s="176" t="s">
        <v>143</v>
      </c>
      <c r="AU175" s="176" t="s">
        <v>84</v>
      </c>
      <c r="AV175" s="14" t="s">
        <v>141</v>
      </c>
      <c r="AW175" s="14" t="s">
        <v>26</v>
      </c>
      <c r="AX175" s="14" t="s">
        <v>77</v>
      </c>
      <c r="AY175" s="176" t="s">
        <v>135</v>
      </c>
    </row>
    <row r="176" spans="1:65" s="2" customFormat="1" ht="24.2" customHeight="1">
      <c r="A176" s="28"/>
      <c r="B176" s="153"/>
      <c r="C176" s="154" t="s">
        <v>208</v>
      </c>
      <c r="D176" s="154" t="s">
        <v>137</v>
      </c>
      <c r="E176" s="155" t="s">
        <v>209</v>
      </c>
      <c r="F176" s="156" t="s">
        <v>210</v>
      </c>
      <c r="G176" s="157" t="s">
        <v>157</v>
      </c>
      <c r="H176" s="158">
        <v>50.317</v>
      </c>
      <c r="I176" s="159"/>
      <c r="J176" s="159">
        <f>ROUND(I176*H176,2)</f>
        <v>0</v>
      </c>
      <c r="K176" s="160"/>
      <c r="L176" s="29"/>
      <c r="M176" s="161" t="s">
        <v>1</v>
      </c>
      <c r="N176" s="162" t="s">
        <v>35</v>
      </c>
      <c r="O176" s="163">
        <v>1.5009999999999999</v>
      </c>
      <c r="P176" s="163">
        <f>O176*H176</f>
        <v>75.525816999999989</v>
      </c>
      <c r="Q176" s="163">
        <v>0</v>
      </c>
      <c r="R176" s="163">
        <f>Q176*H176</f>
        <v>0</v>
      </c>
      <c r="S176" s="163">
        <v>0</v>
      </c>
      <c r="T176" s="164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65" t="s">
        <v>141</v>
      </c>
      <c r="AT176" s="165" t="s">
        <v>137</v>
      </c>
      <c r="AU176" s="165" t="s">
        <v>84</v>
      </c>
      <c r="AY176" s="16" t="s">
        <v>135</v>
      </c>
      <c r="BE176" s="166">
        <f>IF(N176="základná",J176,0)</f>
        <v>0</v>
      </c>
      <c r="BF176" s="166">
        <f>IF(N176="znížená",J176,0)</f>
        <v>0</v>
      </c>
      <c r="BG176" s="166">
        <f>IF(N176="zákl. prenesená",J176,0)</f>
        <v>0</v>
      </c>
      <c r="BH176" s="166">
        <f>IF(N176="zníž. prenesená",J176,0)</f>
        <v>0</v>
      </c>
      <c r="BI176" s="166">
        <f>IF(N176="nulová",J176,0)</f>
        <v>0</v>
      </c>
      <c r="BJ176" s="16" t="s">
        <v>84</v>
      </c>
      <c r="BK176" s="166">
        <f>ROUND(I176*H176,2)</f>
        <v>0</v>
      </c>
      <c r="BL176" s="16" t="s">
        <v>141</v>
      </c>
      <c r="BM176" s="165" t="s">
        <v>211</v>
      </c>
    </row>
    <row r="177" spans="1:65" s="13" customFormat="1">
      <c r="B177" s="167"/>
      <c r="D177" s="168" t="s">
        <v>143</v>
      </c>
      <c r="E177" s="169" t="s">
        <v>1</v>
      </c>
      <c r="F177" s="170" t="s">
        <v>212</v>
      </c>
      <c r="H177" s="171">
        <v>2.58</v>
      </c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143</v>
      </c>
      <c r="AU177" s="169" t="s">
        <v>84</v>
      </c>
      <c r="AV177" s="13" t="s">
        <v>84</v>
      </c>
      <c r="AW177" s="13" t="s">
        <v>26</v>
      </c>
      <c r="AX177" s="13" t="s">
        <v>69</v>
      </c>
      <c r="AY177" s="169" t="s">
        <v>135</v>
      </c>
    </row>
    <row r="178" spans="1:65" s="13" customFormat="1">
      <c r="B178" s="167"/>
      <c r="D178" s="168" t="s">
        <v>143</v>
      </c>
      <c r="E178" s="169" t="s">
        <v>1</v>
      </c>
      <c r="F178" s="170" t="s">
        <v>213</v>
      </c>
      <c r="H178" s="171">
        <v>47.737000000000002</v>
      </c>
      <c r="L178" s="167"/>
      <c r="M178" s="172"/>
      <c r="N178" s="173"/>
      <c r="O178" s="173"/>
      <c r="P178" s="173"/>
      <c r="Q178" s="173"/>
      <c r="R178" s="173"/>
      <c r="S178" s="173"/>
      <c r="T178" s="174"/>
      <c r="AT178" s="169" t="s">
        <v>143</v>
      </c>
      <c r="AU178" s="169" t="s">
        <v>84</v>
      </c>
      <c r="AV178" s="13" t="s">
        <v>84</v>
      </c>
      <c r="AW178" s="13" t="s">
        <v>26</v>
      </c>
      <c r="AX178" s="13" t="s">
        <v>69</v>
      </c>
      <c r="AY178" s="169" t="s">
        <v>135</v>
      </c>
    </row>
    <row r="179" spans="1:65" s="14" customFormat="1">
      <c r="B179" s="175"/>
      <c r="D179" s="168" t="s">
        <v>143</v>
      </c>
      <c r="E179" s="176" t="s">
        <v>97</v>
      </c>
      <c r="F179" s="177" t="s">
        <v>147</v>
      </c>
      <c r="H179" s="178">
        <v>50.317</v>
      </c>
      <c r="L179" s="175"/>
      <c r="M179" s="179"/>
      <c r="N179" s="180"/>
      <c r="O179" s="180"/>
      <c r="P179" s="180"/>
      <c r="Q179" s="180"/>
      <c r="R179" s="180"/>
      <c r="S179" s="180"/>
      <c r="T179" s="181"/>
      <c r="AT179" s="176" t="s">
        <v>143</v>
      </c>
      <c r="AU179" s="176" t="s">
        <v>84</v>
      </c>
      <c r="AV179" s="14" t="s">
        <v>141</v>
      </c>
      <c r="AW179" s="14" t="s">
        <v>26</v>
      </c>
      <c r="AX179" s="14" t="s">
        <v>77</v>
      </c>
      <c r="AY179" s="176" t="s">
        <v>135</v>
      </c>
    </row>
    <row r="180" spans="1:65" s="2" customFormat="1" ht="16.5" customHeight="1">
      <c r="A180" s="28"/>
      <c r="B180" s="153"/>
      <c r="C180" s="182" t="s">
        <v>214</v>
      </c>
      <c r="D180" s="182" t="s">
        <v>215</v>
      </c>
      <c r="E180" s="183" t="s">
        <v>216</v>
      </c>
      <c r="F180" s="184" t="s">
        <v>217</v>
      </c>
      <c r="G180" s="185" t="s">
        <v>196</v>
      </c>
      <c r="H180" s="186">
        <v>90.570999999999998</v>
      </c>
      <c r="I180" s="187"/>
      <c r="J180" s="187">
        <f>ROUND(I180*H180,2)</f>
        <v>0</v>
      </c>
      <c r="K180" s="188"/>
      <c r="L180" s="189"/>
      <c r="M180" s="190" t="s">
        <v>1</v>
      </c>
      <c r="N180" s="191" t="s">
        <v>35</v>
      </c>
      <c r="O180" s="163">
        <v>0</v>
      </c>
      <c r="P180" s="163">
        <f>O180*H180</f>
        <v>0</v>
      </c>
      <c r="Q180" s="163">
        <v>1</v>
      </c>
      <c r="R180" s="163">
        <f>Q180*H180</f>
        <v>90.570999999999998</v>
      </c>
      <c r="S180" s="163">
        <v>0</v>
      </c>
      <c r="T180" s="164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65" t="s">
        <v>179</v>
      </c>
      <c r="AT180" s="165" t="s">
        <v>215</v>
      </c>
      <c r="AU180" s="165" t="s">
        <v>84</v>
      </c>
      <c r="AY180" s="16" t="s">
        <v>135</v>
      </c>
      <c r="BE180" s="166">
        <f>IF(N180="základná",J180,0)</f>
        <v>0</v>
      </c>
      <c r="BF180" s="166">
        <f>IF(N180="znížená",J180,0)</f>
        <v>0</v>
      </c>
      <c r="BG180" s="166">
        <f>IF(N180="zákl. prenesená",J180,0)</f>
        <v>0</v>
      </c>
      <c r="BH180" s="166">
        <f>IF(N180="zníž. prenesená",J180,0)</f>
        <v>0</v>
      </c>
      <c r="BI180" s="166">
        <f>IF(N180="nulová",J180,0)</f>
        <v>0</v>
      </c>
      <c r="BJ180" s="16" t="s">
        <v>84</v>
      </c>
      <c r="BK180" s="166">
        <f>ROUND(I180*H180,2)</f>
        <v>0</v>
      </c>
      <c r="BL180" s="16" t="s">
        <v>141</v>
      </c>
      <c r="BM180" s="165" t="s">
        <v>218</v>
      </c>
    </row>
    <row r="181" spans="1:65" s="12" customFormat="1" ht="22.9" customHeight="1">
      <c r="B181" s="141"/>
      <c r="D181" s="142" t="s">
        <v>68</v>
      </c>
      <c r="E181" s="151" t="s">
        <v>141</v>
      </c>
      <c r="F181" s="151" t="s">
        <v>219</v>
      </c>
      <c r="J181" s="152">
        <f>BK181</f>
        <v>0</v>
      </c>
      <c r="L181" s="141"/>
      <c r="M181" s="145"/>
      <c r="N181" s="146"/>
      <c r="O181" s="146"/>
      <c r="P181" s="147">
        <f>SUM(P182:P191)</f>
        <v>22.814105999999999</v>
      </c>
      <c r="Q181" s="146"/>
      <c r="R181" s="147">
        <f>SUM(R182:R191)</f>
        <v>31.394574899999995</v>
      </c>
      <c r="S181" s="146"/>
      <c r="T181" s="148">
        <f>SUM(T182:T191)</f>
        <v>0</v>
      </c>
      <c r="AR181" s="142" t="s">
        <v>77</v>
      </c>
      <c r="AT181" s="149" t="s">
        <v>68</v>
      </c>
      <c r="AU181" s="149" t="s">
        <v>77</v>
      </c>
      <c r="AY181" s="142" t="s">
        <v>135</v>
      </c>
      <c r="BK181" s="150">
        <f>SUM(BK182:BK191)</f>
        <v>0</v>
      </c>
    </row>
    <row r="182" spans="1:65" s="2" customFormat="1" ht="33" customHeight="1">
      <c r="A182" s="28"/>
      <c r="B182" s="153"/>
      <c r="C182" s="154" t="s">
        <v>220</v>
      </c>
      <c r="D182" s="154" t="s">
        <v>137</v>
      </c>
      <c r="E182" s="155" t="s">
        <v>221</v>
      </c>
      <c r="F182" s="156" t="s">
        <v>222</v>
      </c>
      <c r="G182" s="157" t="s">
        <v>157</v>
      </c>
      <c r="H182" s="158">
        <v>15.555</v>
      </c>
      <c r="I182" s="159"/>
      <c r="J182" s="159">
        <f>ROUND(I182*H182,2)</f>
        <v>0</v>
      </c>
      <c r="K182" s="160"/>
      <c r="L182" s="29"/>
      <c r="M182" s="161" t="s">
        <v>1</v>
      </c>
      <c r="N182" s="162" t="s">
        <v>35</v>
      </c>
      <c r="O182" s="163">
        <v>1.246</v>
      </c>
      <c r="P182" s="163">
        <f>O182*H182</f>
        <v>19.381529999999998</v>
      </c>
      <c r="Q182" s="163">
        <v>1.8907799999999999</v>
      </c>
      <c r="R182" s="163">
        <f>Q182*H182</f>
        <v>29.411082899999997</v>
      </c>
      <c r="S182" s="163">
        <v>0</v>
      </c>
      <c r="T182" s="164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65" t="s">
        <v>141</v>
      </c>
      <c r="AT182" s="165" t="s">
        <v>137</v>
      </c>
      <c r="AU182" s="165" t="s">
        <v>84</v>
      </c>
      <c r="AY182" s="16" t="s">
        <v>135</v>
      </c>
      <c r="BE182" s="166">
        <f>IF(N182="základná",J182,0)</f>
        <v>0</v>
      </c>
      <c r="BF182" s="166">
        <f>IF(N182="znížená",J182,0)</f>
        <v>0</v>
      </c>
      <c r="BG182" s="166">
        <f>IF(N182="zákl. prenesená",J182,0)</f>
        <v>0</v>
      </c>
      <c r="BH182" s="166">
        <f>IF(N182="zníž. prenesená",J182,0)</f>
        <v>0</v>
      </c>
      <c r="BI182" s="166">
        <f>IF(N182="nulová",J182,0)</f>
        <v>0</v>
      </c>
      <c r="BJ182" s="16" t="s">
        <v>84</v>
      </c>
      <c r="BK182" s="166">
        <f>ROUND(I182*H182,2)</f>
        <v>0</v>
      </c>
      <c r="BL182" s="16" t="s">
        <v>141</v>
      </c>
      <c r="BM182" s="165" t="s">
        <v>223</v>
      </c>
    </row>
    <row r="183" spans="1:65" s="13" customFormat="1">
      <c r="B183" s="167"/>
      <c r="D183" s="168" t="s">
        <v>143</v>
      </c>
      <c r="E183" s="169" t="s">
        <v>1</v>
      </c>
      <c r="F183" s="170" t="s">
        <v>224</v>
      </c>
      <c r="H183" s="171">
        <v>13.365</v>
      </c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143</v>
      </c>
      <c r="AU183" s="169" t="s">
        <v>84</v>
      </c>
      <c r="AV183" s="13" t="s">
        <v>84</v>
      </c>
      <c r="AW183" s="13" t="s">
        <v>26</v>
      </c>
      <c r="AX183" s="13" t="s">
        <v>69</v>
      </c>
      <c r="AY183" s="169" t="s">
        <v>135</v>
      </c>
    </row>
    <row r="184" spans="1:65" s="13" customFormat="1">
      <c r="B184" s="167"/>
      <c r="D184" s="168" t="s">
        <v>143</v>
      </c>
      <c r="E184" s="169" t="s">
        <v>1</v>
      </c>
      <c r="F184" s="170" t="s">
        <v>225</v>
      </c>
      <c r="H184" s="171">
        <v>0.84</v>
      </c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143</v>
      </c>
      <c r="AU184" s="169" t="s">
        <v>84</v>
      </c>
      <c r="AV184" s="13" t="s">
        <v>84</v>
      </c>
      <c r="AW184" s="13" t="s">
        <v>26</v>
      </c>
      <c r="AX184" s="13" t="s">
        <v>69</v>
      </c>
      <c r="AY184" s="169" t="s">
        <v>135</v>
      </c>
    </row>
    <row r="185" spans="1:65" s="13" customFormat="1">
      <c r="B185" s="167"/>
      <c r="D185" s="168" t="s">
        <v>143</v>
      </c>
      <c r="E185" s="169" t="s">
        <v>1</v>
      </c>
      <c r="F185" s="170" t="s">
        <v>226</v>
      </c>
      <c r="H185" s="171">
        <v>1.35</v>
      </c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143</v>
      </c>
      <c r="AU185" s="169" t="s">
        <v>84</v>
      </c>
      <c r="AV185" s="13" t="s">
        <v>84</v>
      </c>
      <c r="AW185" s="13" t="s">
        <v>26</v>
      </c>
      <c r="AX185" s="13" t="s">
        <v>69</v>
      </c>
      <c r="AY185" s="169" t="s">
        <v>135</v>
      </c>
    </row>
    <row r="186" spans="1:65" s="14" customFormat="1">
      <c r="B186" s="175"/>
      <c r="D186" s="168" t="s">
        <v>143</v>
      </c>
      <c r="E186" s="176" t="s">
        <v>94</v>
      </c>
      <c r="F186" s="177" t="s">
        <v>147</v>
      </c>
      <c r="H186" s="178">
        <v>15.555</v>
      </c>
      <c r="L186" s="175"/>
      <c r="M186" s="179"/>
      <c r="N186" s="180"/>
      <c r="O186" s="180"/>
      <c r="P186" s="180"/>
      <c r="Q186" s="180"/>
      <c r="R186" s="180"/>
      <c r="S186" s="180"/>
      <c r="T186" s="181"/>
      <c r="AT186" s="176" t="s">
        <v>143</v>
      </c>
      <c r="AU186" s="176" t="s">
        <v>84</v>
      </c>
      <c r="AV186" s="14" t="s">
        <v>141</v>
      </c>
      <c r="AW186" s="14" t="s">
        <v>26</v>
      </c>
      <c r="AX186" s="14" t="s">
        <v>77</v>
      </c>
      <c r="AY186" s="176" t="s">
        <v>135</v>
      </c>
    </row>
    <row r="187" spans="1:65" s="2" customFormat="1" ht="24.2" customHeight="1">
      <c r="A187" s="28"/>
      <c r="B187" s="153"/>
      <c r="C187" s="154" t="s">
        <v>227</v>
      </c>
      <c r="D187" s="154" t="s">
        <v>137</v>
      </c>
      <c r="E187" s="155" t="s">
        <v>228</v>
      </c>
      <c r="F187" s="156" t="s">
        <v>229</v>
      </c>
      <c r="G187" s="157" t="s">
        <v>157</v>
      </c>
      <c r="H187" s="158">
        <v>0.9</v>
      </c>
      <c r="I187" s="159"/>
      <c r="J187" s="159">
        <f>ROUND(I187*H187,2)</f>
        <v>0</v>
      </c>
      <c r="K187" s="160"/>
      <c r="L187" s="29"/>
      <c r="M187" s="161" t="s">
        <v>1</v>
      </c>
      <c r="N187" s="162" t="s">
        <v>35</v>
      </c>
      <c r="O187" s="163">
        <v>1.45608</v>
      </c>
      <c r="P187" s="163">
        <f>O187*H187</f>
        <v>1.3104720000000001</v>
      </c>
      <c r="Q187" s="163">
        <v>2.1922799999999998</v>
      </c>
      <c r="R187" s="163">
        <f>Q187*H187</f>
        <v>1.9730519999999998</v>
      </c>
      <c r="S187" s="163">
        <v>0</v>
      </c>
      <c r="T187" s="164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65" t="s">
        <v>141</v>
      </c>
      <c r="AT187" s="165" t="s">
        <v>137</v>
      </c>
      <c r="AU187" s="165" t="s">
        <v>84</v>
      </c>
      <c r="AY187" s="16" t="s">
        <v>135</v>
      </c>
      <c r="BE187" s="166">
        <f>IF(N187="základná",J187,0)</f>
        <v>0</v>
      </c>
      <c r="BF187" s="166">
        <f>IF(N187="znížená",J187,0)</f>
        <v>0</v>
      </c>
      <c r="BG187" s="166">
        <f>IF(N187="zákl. prenesená",J187,0)</f>
        <v>0</v>
      </c>
      <c r="BH187" s="166">
        <f>IF(N187="zníž. prenesená",J187,0)</f>
        <v>0</v>
      </c>
      <c r="BI187" s="166">
        <f>IF(N187="nulová",J187,0)</f>
        <v>0</v>
      </c>
      <c r="BJ187" s="16" t="s">
        <v>84</v>
      </c>
      <c r="BK187" s="166">
        <f>ROUND(I187*H187,2)</f>
        <v>0</v>
      </c>
      <c r="BL187" s="16" t="s">
        <v>141</v>
      </c>
      <c r="BM187" s="165" t="s">
        <v>230</v>
      </c>
    </row>
    <row r="188" spans="1:65" s="13" customFormat="1">
      <c r="B188" s="167"/>
      <c r="D188" s="168" t="s">
        <v>143</v>
      </c>
      <c r="E188" s="169" t="s">
        <v>1</v>
      </c>
      <c r="F188" s="170" t="s">
        <v>231</v>
      </c>
      <c r="H188" s="171">
        <v>0.9</v>
      </c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143</v>
      </c>
      <c r="AU188" s="169" t="s">
        <v>84</v>
      </c>
      <c r="AV188" s="13" t="s">
        <v>84</v>
      </c>
      <c r="AW188" s="13" t="s">
        <v>26</v>
      </c>
      <c r="AX188" s="13" t="s">
        <v>77</v>
      </c>
      <c r="AY188" s="169" t="s">
        <v>135</v>
      </c>
    </row>
    <row r="189" spans="1:65" s="2" customFormat="1" ht="24.2" customHeight="1">
      <c r="A189" s="28"/>
      <c r="B189" s="153"/>
      <c r="C189" s="154" t="s">
        <v>232</v>
      </c>
      <c r="D189" s="154" t="s">
        <v>137</v>
      </c>
      <c r="E189" s="155" t="s">
        <v>233</v>
      </c>
      <c r="F189" s="156" t="s">
        <v>234</v>
      </c>
      <c r="G189" s="157" t="s">
        <v>157</v>
      </c>
      <c r="H189" s="158">
        <v>0.9</v>
      </c>
      <c r="I189" s="159"/>
      <c r="J189" s="159">
        <f>ROUND(I189*H189,2)</f>
        <v>0</v>
      </c>
      <c r="K189" s="160"/>
      <c r="L189" s="29"/>
      <c r="M189" s="161" t="s">
        <v>1</v>
      </c>
      <c r="N189" s="162" t="s">
        <v>35</v>
      </c>
      <c r="O189" s="163">
        <v>0.27688000000000001</v>
      </c>
      <c r="P189" s="163">
        <f>O189*H189</f>
        <v>0.24919200000000002</v>
      </c>
      <c r="Q189" s="163">
        <v>0</v>
      </c>
      <c r="R189" s="163">
        <f>Q189*H189</f>
        <v>0</v>
      </c>
      <c r="S189" s="163">
        <v>0</v>
      </c>
      <c r="T189" s="164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65" t="s">
        <v>141</v>
      </c>
      <c r="AT189" s="165" t="s">
        <v>137</v>
      </c>
      <c r="AU189" s="165" t="s">
        <v>84</v>
      </c>
      <c r="AY189" s="16" t="s">
        <v>135</v>
      </c>
      <c r="BE189" s="166">
        <f>IF(N189="základná",J189,0)</f>
        <v>0</v>
      </c>
      <c r="BF189" s="166">
        <f>IF(N189="znížená",J189,0)</f>
        <v>0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6" t="s">
        <v>84</v>
      </c>
      <c r="BK189" s="166">
        <f>ROUND(I189*H189,2)</f>
        <v>0</v>
      </c>
      <c r="BL189" s="16" t="s">
        <v>141</v>
      </c>
      <c r="BM189" s="165" t="s">
        <v>235</v>
      </c>
    </row>
    <row r="190" spans="1:65" s="2" customFormat="1" ht="33" customHeight="1">
      <c r="A190" s="28"/>
      <c r="B190" s="153"/>
      <c r="C190" s="154" t="s">
        <v>236</v>
      </c>
      <c r="D190" s="154" t="s">
        <v>137</v>
      </c>
      <c r="E190" s="155" t="s">
        <v>237</v>
      </c>
      <c r="F190" s="156" t="s">
        <v>238</v>
      </c>
      <c r="G190" s="157" t="s">
        <v>140</v>
      </c>
      <c r="H190" s="158">
        <v>2.4</v>
      </c>
      <c r="I190" s="159"/>
      <c r="J190" s="159">
        <f>ROUND(I190*H190,2)</f>
        <v>0</v>
      </c>
      <c r="K190" s="160"/>
      <c r="L190" s="29"/>
      <c r="M190" s="161" t="s">
        <v>1</v>
      </c>
      <c r="N190" s="162" t="s">
        <v>35</v>
      </c>
      <c r="O190" s="163">
        <v>0.78037999999999996</v>
      </c>
      <c r="P190" s="163">
        <f>O190*H190</f>
        <v>1.8729119999999999</v>
      </c>
      <c r="Q190" s="163">
        <v>4.3499999999999997E-3</v>
      </c>
      <c r="R190" s="163">
        <f>Q190*H190</f>
        <v>1.044E-2</v>
      </c>
      <c r="S190" s="163">
        <v>0</v>
      </c>
      <c r="T190" s="164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65" t="s">
        <v>141</v>
      </c>
      <c r="AT190" s="165" t="s">
        <v>137</v>
      </c>
      <c r="AU190" s="165" t="s">
        <v>84</v>
      </c>
      <c r="AY190" s="16" t="s">
        <v>135</v>
      </c>
      <c r="BE190" s="166">
        <f>IF(N190="základná",J190,0)</f>
        <v>0</v>
      </c>
      <c r="BF190" s="166">
        <f>IF(N190="znížená",J190,0)</f>
        <v>0</v>
      </c>
      <c r="BG190" s="166">
        <f>IF(N190="zákl. prenesená",J190,0)</f>
        <v>0</v>
      </c>
      <c r="BH190" s="166">
        <f>IF(N190="zníž. prenesená",J190,0)</f>
        <v>0</v>
      </c>
      <c r="BI190" s="166">
        <f>IF(N190="nulová",J190,0)</f>
        <v>0</v>
      </c>
      <c r="BJ190" s="16" t="s">
        <v>84</v>
      </c>
      <c r="BK190" s="166">
        <f>ROUND(I190*H190,2)</f>
        <v>0</v>
      </c>
      <c r="BL190" s="16" t="s">
        <v>141</v>
      </c>
      <c r="BM190" s="165" t="s">
        <v>239</v>
      </c>
    </row>
    <row r="191" spans="1:65" s="13" customFormat="1">
      <c r="B191" s="167"/>
      <c r="D191" s="168" t="s">
        <v>143</v>
      </c>
      <c r="E191" s="169" t="s">
        <v>1</v>
      </c>
      <c r="F191" s="170" t="s">
        <v>240</v>
      </c>
      <c r="H191" s="171">
        <v>2.4</v>
      </c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143</v>
      </c>
      <c r="AU191" s="169" t="s">
        <v>84</v>
      </c>
      <c r="AV191" s="13" t="s">
        <v>84</v>
      </c>
      <c r="AW191" s="13" t="s">
        <v>26</v>
      </c>
      <c r="AX191" s="13" t="s">
        <v>77</v>
      </c>
      <c r="AY191" s="169" t="s">
        <v>135</v>
      </c>
    </row>
    <row r="192" spans="1:65" s="12" customFormat="1" ht="22.9" customHeight="1">
      <c r="B192" s="141"/>
      <c r="D192" s="142" t="s">
        <v>68</v>
      </c>
      <c r="E192" s="151" t="s">
        <v>163</v>
      </c>
      <c r="F192" s="151" t="s">
        <v>241</v>
      </c>
      <c r="J192" s="152">
        <f>BK192</f>
        <v>0</v>
      </c>
      <c r="L192" s="141"/>
      <c r="M192" s="145"/>
      <c r="N192" s="146"/>
      <c r="O192" s="146"/>
      <c r="P192" s="147">
        <f>SUM(P193:P198)</f>
        <v>108.84299999999999</v>
      </c>
      <c r="Q192" s="146"/>
      <c r="R192" s="147">
        <f>SUM(R193:R198)</f>
        <v>58.755340000000004</v>
      </c>
      <c r="S192" s="146"/>
      <c r="T192" s="148">
        <f>SUM(T193:T198)</f>
        <v>0</v>
      </c>
      <c r="AR192" s="142" t="s">
        <v>77</v>
      </c>
      <c r="AT192" s="149" t="s">
        <v>68</v>
      </c>
      <c r="AU192" s="149" t="s">
        <v>77</v>
      </c>
      <c r="AY192" s="142" t="s">
        <v>135</v>
      </c>
      <c r="BK192" s="150">
        <f>SUM(BK193:BK198)</f>
        <v>0</v>
      </c>
    </row>
    <row r="193" spans="1:65" s="2" customFormat="1" ht="37.9" customHeight="1">
      <c r="A193" s="28"/>
      <c r="B193" s="153"/>
      <c r="C193" s="154" t="s">
        <v>242</v>
      </c>
      <c r="D193" s="154" t="s">
        <v>137</v>
      </c>
      <c r="E193" s="155" t="s">
        <v>243</v>
      </c>
      <c r="F193" s="156" t="s">
        <v>244</v>
      </c>
      <c r="G193" s="157" t="s">
        <v>140</v>
      </c>
      <c r="H193" s="158">
        <v>99.4</v>
      </c>
      <c r="I193" s="159"/>
      <c r="J193" s="159">
        <f>ROUND(I193*H193,2)</f>
        <v>0</v>
      </c>
      <c r="K193" s="160"/>
      <c r="L193" s="29"/>
      <c r="M193" s="161" t="s">
        <v>1</v>
      </c>
      <c r="N193" s="162" t="s">
        <v>35</v>
      </c>
      <c r="O193" s="163">
        <v>0.35199999999999998</v>
      </c>
      <c r="P193" s="163">
        <f>O193*H193</f>
        <v>34.988799999999998</v>
      </c>
      <c r="Q193" s="163">
        <v>0.26244000000000001</v>
      </c>
      <c r="R193" s="163">
        <f>Q193*H193</f>
        <v>26.086536000000002</v>
      </c>
      <c r="S193" s="163">
        <v>0</v>
      </c>
      <c r="T193" s="164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65" t="s">
        <v>141</v>
      </c>
      <c r="AT193" s="165" t="s">
        <v>137</v>
      </c>
      <c r="AU193" s="165" t="s">
        <v>84</v>
      </c>
      <c r="AY193" s="16" t="s">
        <v>135</v>
      </c>
      <c r="BE193" s="166">
        <f>IF(N193="základná",J193,0)</f>
        <v>0</v>
      </c>
      <c r="BF193" s="166">
        <f>IF(N193="znížená",J193,0)</f>
        <v>0</v>
      </c>
      <c r="BG193" s="166">
        <f>IF(N193="zákl. prenesená",J193,0)</f>
        <v>0</v>
      </c>
      <c r="BH193" s="166">
        <f>IF(N193="zníž. prenesená",J193,0)</f>
        <v>0</v>
      </c>
      <c r="BI193" s="166">
        <f>IF(N193="nulová",J193,0)</f>
        <v>0</v>
      </c>
      <c r="BJ193" s="16" t="s">
        <v>84</v>
      </c>
      <c r="BK193" s="166">
        <f>ROUND(I193*H193,2)</f>
        <v>0</v>
      </c>
      <c r="BL193" s="16" t="s">
        <v>141</v>
      </c>
      <c r="BM193" s="165" t="s">
        <v>245</v>
      </c>
    </row>
    <row r="194" spans="1:65" s="13" customFormat="1">
      <c r="B194" s="167"/>
      <c r="D194" s="168" t="s">
        <v>143</v>
      </c>
      <c r="E194" s="169" t="s">
        <v>1</v>
      </c>
      <c r="F194" s="170" t="s">
        <v>82</v>
      </c>
      <c r="H194" s="171">
        <v>99.4</v>
      </c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143</v>
      </c>
      <c r="AU194" s="169" t="s">
        <v>84</v>
      </c>
      <c r="AV194" s="13" t="s">
        <v>84</v>
      </c>
      <c r="AW194" s="13" t="s">
        <v>26</v>
      </c>
      <c r="AX194" s="13" t="s">
        <v>77</v>
      </c>
      <c r="AY194" s="169" t="s">
        <v>135</v>
      </c>
    </row>
    <row r="195" spans="1:65" s="2" customFormat="1" ht="37.9" customHeight="1">
      <c r="A195" s="28"/>
      <c r="B195" s="153"/>
      <c r="C195" s="154" t="s">
        <v>7</v>
      </c>
      <c r="D195" s="154" t="s">
        <v>137</v>
      </c>
      <c r="E195" s="155" t="s">
        <v>246</v>
      </c>
      <c r="F195" s="156" t="s">
        <v>247</v>
      </c>
      <c r="G195" s="157" t="s">
        <v>140</v>
      </c>
      <c r="H195" s="158">
        <v>99.4</v>
      </c>
      <c r="I195" s="159"/>
      <c r="J195" s="159">
        <f>ROUND(I195*H195,2)</f>
        <v>0</v>
      </c>
      <c r="K195" s="160"/>
      <c r="L195" s="29"/>
      <c r="M195" s="161" t="s">
        <v>1</v>
      </c>
      <c r="N195" s="162" t="s">
        <v>35</v>
      </c>
      <c r="O195" s="163">
        <v>0.46200000000000002</v>
      </c>
      <c r="P195" s="163">
        <f>O195*H195</f>
        <v>45.922800000000002</v>
      </c>
      <c r="Q195" s="163">
        <v>0.22763</v>
      </c>
      <c r="R195" s="163">
        <f>Q195*H195</f>
        <v>22.626422000000002</v>
      </c>
      <c r="S195" s="163">
        <v>0</v>
      </c>
      <c r="T195" s="164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65" t="s">
        <v>141</v>
      </c>
      <c r="AT195" s="165" t="s">
        <v>137</v>
      </c>
      <c r="AU195" s="165" t="s">
        <v>84</v>
      </c>
      <c r="AY195" s="16" t="s">
        <v>135</v>
      </c>
      <c r="BE195" s="166">
        <f>IF(N195="základná",J195,0)</f>
        <v>0</v>
      </c>
      <c r="BF195" s="166">
        <f>IF(N195="znížená",J195,0)</f>
        <v>0</v>
      </c>
      <c r="BG195" s="166">
        <f>IF(N195="zákl. prenesená",J195,0)</f>
        <v>0</v>
      </c>
      <c r="BH195" s="166">
        <f>IF(N195="zníž. prenesená",J195,0)</f>
        <v>0</v>
      </c>
      <c r="BI195" s="166">
        <f>IF(N195="nulová",J195,0)</f>
        <v>0</v>
      </c>
      <c r="BJ195" s="16" t="s">
        <v>84</v>
      </c>
      <c r="BK195" s="166">
        <f>ROUND(I195*H195,2)</f>
        <v>0</v>
      </c>
      <c r="BL195" s="16" t="s">
        <v>141</v>
      </c>
      <c r="BM195" s="165" t="s">
        <v>248</v>
      </c>
    </row>
    <row r="196" spans="1:65" s="13" customFormat="1">
      <c r="B196" s="167"/>
      <c r="D196" s="168" t="s">
        <v>143</v>
      </c>
      <c r="E196" s="169" t="s">
        <v>1</v>
      </c>
      <c r="F196" s="170" t="s">
        <v>82</v>
      </c>
      <c r="H196" s="171">
        <v>99.4</v>
      </c>
      <c r="L196" s="167"/>
      <c r="M196" s="172"/>
      <c r="N196" s="173"/>
      <c r="O196" s="173"/>
      <c r="P196" s="173"/>
      <c r="Q196" s="173"/>
      <c r="R196" s="173"/>
      <c r="S196" s="173"/>
      <c r="T196" s="174"/>
      <c r="AT196" s="169" t="s">
        <v>143</v>
      </c>
      <c r="AU196" s="169" t="s">
        <v>84</v>
      </c>
      <c r="AV196" s="13" t="s">
        <v>84</v>
      </c>
      <c r="AW196" s="13" t="s">
        <v>26</v>
      </c>
      <c r="AX196" s="13" t="s">
        <v>77</v>
      </c>
      <c r="AY196" s="169" t="s">
        <v>135</v>
      </c>
    </row>
    <row r="197" spans="1:65" s="2" customFormat="1" ht="24.2" customHeight="1">
      <c r="A197" s="28"/>
      <c r="B197" s="153"/>
      <c r="C197" s="154" t="s">
        <v>249</v>
      </c>
      <c r="D197" s="154" t="s">
        <v>137</v>
      </c>
      <c r="E197" s="155" t="s">
        <v>250</v>
      </c>
      <c r="F197" s="156" t="s">
        <v>251</v>
      </c>
      <c r="G197" s="157" t="s">
        <v>140</v>
      </c>
      <c r="H197" s="158">
        <v>99.4</v>
      </c>
      <c r="I197" s="159"/>
      <c r="J197" s="159">
        <f>ROUND(I197*H197,2)</f>
        <v>0</v>
      </c>
      <c r="K197" s="160"/>
      <c r="L197" s="29"/>
      <c r="M197" s="161" t="s">
        <v>1</v>
      </c>
      <c r="N197" s="162" t="s">
        <v>35</v>
      </c>
      <c r="O197" s="163">
        <v>0.28100000000000003</v>
      </c>
      <c r="P197" s="163">
        <f>O197*H197</f>
        <v>27.931400000000004</v>
      </c>
      <c r="Q197" s="163">
        <v>0.10102999999999999</v>
      </c>
      <c r="R197" s="163">
        <f>Q197*H197</f>
        <v>10.042382</v>
      </c>
      <c r="S197" s="163">
        <v>0</v>
      </c>
      <c r="T197" s="164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65" t="s">
        <v>141</v>
      </c>
      <c r="AT197" s="165" t="s">
        <v>137</v>
      </c>
      <c r="AU197" s="165" t="s">
        <v>84</v>
      </c>
      <c r="AY197" s="16" t="s">
        <v>135</v>
      </c>
      <c r="BE197" s="166">
        <f>IF(N197="základná",J197,0)</f>
        <v>0</v>
      </c>
      <c r="BF197" s="166">
        <f>IF(N197="znížená",J197,0)</f>
        <v>0</v>
      </c>
      <c r="BG197" s="166">
        <f>IF(N197="zákl. prenesená",J197,0)</f>
        <v>0</v>
      </c>
      <c r="BH197" s="166">
        <f>IF(N197="zníž. prenesená",J197,0)</f>
        <v>0</v>
      </c>
      <c r="BI197" s="166">
        <f>IF(N197="nulová",J197,0)</f>
        <v>0</v>
      </c>
      <c r="BJ197" s="16" t="s">
        <v>84</v>
      </c>
      <c r="BK197" s="166">
        <f>ROUND(I197*H197,2)</f>
        <v>0</v>
      </c>
      <c r="BL197" s="16" t="s">
        <v>141</v>
      </c>
      <c r="BM197" s="165" t="s">
        <v>252</v>
      </c>
    </row>
    <row r="198" spans="1:65" s="13" customFormat="1">
      <c r="B198" s="167"/>
      <c r="D198" s="168" t="s">
        <v>143</v>
      </c>
      <c r="E198" s="169" t="s">
        <v>1</v>
      </c>
      <c r="F198" s="170" t="s">
        <v>82</v>
      </c>
      <c r="H198" s="171">
        <v>99.4</v>
      </c>
      <c r="L198" s="167"/>
      <c r="M198" s="172"/>
      <c r="N198" s="173"/>
      <c r="O198" s="173"/>
      <c r="P198" s="173"/>
      <c r="Q198" s="173"/>
      <c r="R198" s="173"/>
      <c r="S198" s="173"/>
      <c r="T198" s="174"/>
      <c r="AT198" s="169" t="s">
        <v>143</v>
      </c>
      <c r="AU198" s="169" t="s">
        <v>84</v>
      </c>
      <c r="AV198" s="13" t="s">
        <v>84</v>
      </c>
      <c r="AW198" s="13" t="s">
        <v>26</v>
      </c>
      <c r="AX198" s="13" t="s">
        <v>77</v>
      </c>
      <c r="AY198" s="169" t="s">
        <v>135</v>
      </c>
    </row>
    <row r="199" spans="1:65" s="12" customFormat="1" ht="22.9" customHeight="1">
      <c r="B199" s="141"/>
      <c r="D199" s="142" t="s">
        <v>68</v>
      </c>
      <c r="E199" s="151" t="s">
        <v>179</v>
      </c>
      <c r="F199" s="151" t="s">
        <v>253</v>
      </c>
      <c r="J199" s="152">
        <f>BK199</f>
        <v>0</v>
      </c>
      <c r="L199" s="141"/>
      <c r="M199" s="145"/>
      <c r="N199" s="146"/>
      <c r="O199" s="146"/>
      <c r="P199" s="147">
        <f>SUM(P200:P240)</f>
        <v>52.194000000000003</v>
      </c>
      <c r="Q199" s="146"/>
      <c r="R199" s="147">
        <f>SUM(R200:R240)</f>
        <v>14.743489999999998</v>
      </c>
      <c r="S199" s="146"/>
      <c r="T199" s="148">
        <f>SUM(T200:T240)</f>
        <v>0</v>
      </c>
      <c r="AR199" s="142" t="s">
        <v>77</v>
      </c>
      <c r="AT199" s="149" t="s">
        <v>68</v>
      </c>
      <c r="AU199" s="149" t="s">
        <v>77</v>
      </c>
      <c r="AY199" s="142" t="s">
        <v>135</v>
      </c>
      <c r="BK199" s="150">
        <f>SUM(BK200:BK240)</f>
        <v>0</v>
      </c>
    </row>
    <row r="200" spans="1:65" s="2" customFormat="1" ht="24.2" customHeight="1">
      <c r="A200" s="28"/>
      <c r="B200" s="153"/>
      <c r="C200" s="154" t="s">
        <v>254</v>
      </c>
      <c r="D200" s="154" t="s">
        <v>137</v>
      </c>
      <c r="E200" s="155" t="s">
        <v>255</v>
      </c>
      <c r="F200" s="156" t="s">
        <v>256</v>
      </c>
      <c r="G200" s="157" t="s">
        <v>257</v>
      </c>
      <c r="H200" s="158">
        <v>7</v>
      </c>
      <c r="I200" s="159"/>
      <c r="J200" s="159">
        <f>ROUND(I200*H200,2)</f>
        <v>0</v>
      </c>
      <c r="K200" s="160"/>
      <c r="L200" s="29"/>
      <c r="M200" s="161" t="s">
        <v>1</v>
      </c>
      <c r="N200" s="162" t="s">
        <v>35</v>
      </c>
      <c r="O200" s="163">
        <v>0.04</v>
      </c>
      <c r="P200" s="163">
        <f>O200*H200</f>
        <v>0.28000000000000003</v>
      </c>
      <c r="Q200" s="163">
        <v>1.0000000000000001E-5</v>
      </c>
      <c r="R200" s="163">
        <f>Q200*H200</f>
        <v>7.0000000000000007E-5</v>
      </c>
      <c r="S200" s="163">
        <v>0</v>
      </c>
      <c r="T200" s="164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65" t="s">
        <v>141</v>
      </c>
      <c r="AT200" s="165" t="s">
        <v>137</v>
      </c>
      <c r="AU200" s="165" t="s">
        <v>84</v>
      </c>
      <c r="AY200" s="16" t="s">
        <v>135</v>
      </c>
      <c r="BE200" s="166">
        <f>IF(N200="základná",J200,0)</f>
        <v>0</v>
      </c>
      <c r="BF200" s="166">
        <f>IF(N200="znížená",J200,0)</f>
        <v>0</v>
      </c>
      <c r="BG200" s="166">
        <f>IF(N200="zákl. prenesená",J200,0)</f>
        <v>0</v>
      </c>
      <c r="BH200" s="166">
        <f>IF(N200="zníž. prenesená",J200,0)</f>
        <v>0</v>
      </c>
      <c r="BI200" s="166">
        <f>IF(N200="nulová",J200,0)</f>
        <v>0</v>
      </c>
      <c r="BJ200" s="16" t="s">
        <v>84</v>
      </c>
      <c r="BK200" s="166">
        <f>ROUND(I200*H200,2)</f>
        <v>0</v>
      </c>
      <c r="BL200" s="16" t="s">
        <v>141</v>
      </c>
      <c r="BM200" s="165" t="s">
        <v>258</v>
      </c>
    </row>
    <row r="201" spans="1:65" s="13" customFormat="1">
      <c r="B201" s="167"/>
      <c r="D201" s="168" t="s">
        <v>143</v>
      </c>
      <c r="E201" s="169" t="s">
        <v>1</v>
      </c>
      <c r="F201" s="170" t="s">
        <v>259</v>
      </c>
      <c r="H201" s="171">
        <v>7</v>
      </c>
      <c r="L201" s="167"/>
      <c r="M201" s="172"/>
      <c r="N201" s="173"/>
      <c r="O201" s="173"/>
      <c r="P201" s="173"/>
      <c r="Q201" s="173"/>
      <c r="R201" s="173"/>
      <c r="S201" s="173"/>
      <c r="T201" s="174"/>
      <c r="AT201" s="169" t="s">
        <v>143</v>
      </c>
      <c r="AU201" s="169" t="s">
        <v>84</v>
      </c>
      <c r="AV201" s="13" t="s">
        <v>84</v>
      </c>
      <c r="AW201" s="13" t="s">
        <v>26</v>
      </c>
      <c r="AX201" s="13" t="s">
        <v>69</v>
      </c>
      <c r="AY201" s="169" t="s">
        <v>135</v>
      </c>
    </row>
    <row r="202" spans="1:65" s="14" customFormat="1">
      <c r="B202" s="175"/>
      <c r="D202" s="168" t="s">
        <v>143</v>
      </c>
      <c r="E202" s="176" t="s">
        <v>100</v>
      </c>
      <c r="F202" s="177" t="s">
        <v>147</v>
      </c>
      <c r="H202" s="178">
        <v>7</v>
      </c>
      <c r="L202" s="175"/>
      <c r="M202" s="179"/>
      <c r="N202" s="180"/>
      <c r="O202" s="180"/>
      <c r="P202" s="180"/>
      <c r="Q202" s="180"/>
      <c r="R202" s="180"/>
      <c r="S202" s="180"/>
      <c r="T202" s="181"/>
      <c r="AT202" s="176" t="s">
        <v>143</v>
      </c>
      <c r="AU202" s="176" t="s">
        <v>84</v>
      </c>
      <c r="AV202" s="14" t="s">
        <v>141</v>
      </c>
      <c r="AW202" s="14" t="s">
        <v>26</v>
      </c>
      <c r="AX202" s="14" t="s">
        <v>77</v>
      </c>
      <c r="AY202" s="176" t="s">
        <v>135</v>
      </c>
    </row>
    <row r="203" spans="1:65" s="2" customFormat="1" ht="33" customHeight="1">
      <c r="A203" s="28"/>
      <c r="B203" s="153"/>
      <c r="C203" s="182" t="s">
        <v>260</v>
      </c>
      <c r="D203" s="182" t="s">
        <v>215</v>
      </c>
      <c r="E203" s="183" t="s">
        <v>261</v>
      </c>
      <c r="F203" s="184" t="s">
        <v>262</v>
      </c>
      <c r="G203" s="185" t="s">
        <v>263</v>
      </c>
      <c r="H203" s="186">
        <v>7</v>
      </c>
      <c r="I203" s="187"/>
      <c r="J203" s="187">
        <f>ROUND(I203*H203,2)</f>
        <v>0</v>
      </c>
      <c r="K203" s="188"/>
      <c r="L203" s="189"/>
      <c r="M203" s="190" t="s">
        <v>1</v>
      </c>
      <c r="N203" s="191" t="s">
        <v>35</v>
      </c>
      <c r="O203" s="163">
        <v>0</v>
      </c>
      <c r="P203" s="163">
        <f>O203*H203</f>
        <v>0</v>
      </c>
      <c r="Q203" s="163">
        <v>4.5599999999999998E-3</v>
      </c>
      <c r="R203" s="163">
        <f>Q203*H203</f>
        <v>3.1919999999999997E-2</v>
      </c>
      <c r="S203" s="163">
        <v>0</v>
      </c>
      <c r="T203" s="164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65" t="s">
        <v>179</v>
      </c>
      <c r="AT203" s="165" t="s">
        <v>215</v>
      </c>
      <c r="AU203" s="165" t="s">
        <v>84</v>
      </c>
      <c r="AY203" s="16" t="s">
        <v>135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6" t="s">
        <v>84</v>
      </c>
      <c r="BK203" s="166">
        <f>ROUND(I203*H203,2)</f>
        <v>0</v>
      </c>
      <c r="BL203" s="16" t="s">
        <v>141</v>
      </c>
      <c r="BM203" s="165" t="s">
        <v>264</v>
      </c>
    </row>
    <row r="204" spans="1:65" s="13" customFormat="1">
      <c r="B204" s="167"/>
      <c r="D204" s="168" t="s">
        <v>143</v>
      </c>
      <c r="E204" s="169" t="s">
        <v>1</v>
      </c>
      <c r="F204" s="170" t="s">
        <v>101</v>
      </c>
      <c r="H204" s="171">
        <v>7</v>
      </c>
      <c r="L204" s="167"/>
      <c r="M204" s="172"/>
      <c r="N204" s="173"/>
      <c r="O204" s="173"/>
      <c r="P204" s="173"/>
      <c r="Q204" s="173"/>
      <c r="R204" s="173"/>
      <c r="S204" s="173"/>
      <c r="T204" s="174"/>
      <c r="AT204" s="169" t="s">
        <v>143</v>
      </c>
      <c r="AU204" s="169" t="s">
        <v>84</v>
      </c>
      <c r="AV204" s="13" t="s">
        <v>84</v>
      </c>
      <c r="AW204" s="13" t="s">
        <v>26</v>
      </c>
      <c r="AX204" s="13" t="s">
        <v>77</v>
      </c>
      <c r="AY204" s="169" t="s">
        <v>135</v>
      </c>
    </row>
    <row r="205" spans="1:65" s="2" customFormat="1" ht="24.2" customHeight="1">
      <c r="A205" s="28"/>
      <c r="B205" s="153"/>
      <c r="C205" s="154" t="s">
        <v>265</v>
      </c>
      <c r="D205" s="154" t="s">
        <v>137</v>
      </c>
      <c r="E205" s="155" t="s">
        <v>266</v>
      </c>
      <c r="F205" s="156" t="s">
        <v>267</v>
      </c>
      <c r="G205" s="157" t="s">
        <v>257</v>
      </c>
      <c r="H205" s="158">
        <v>81</v>
      </c>
      <c r="I205" s="159"/>
      <c r="J205" s="159">
        <f>ROUND(I205*H205,2)</f>
        <v>0</v>
      </c>
      <c r="K205" s="160"/>
      <c r="L205" s="29"/>
      <c r="M205" s="161" t="s">
        <v>1</v>
      </c>
      <c r="N205" s="162" t="s">
        <v>35</v>
      </c>
      <c r="O205" s="163">
        <v>8.2000000000000003E-2</v>
      </c>
      <c r="P205" s="163">
        <f>O205*H205</f>
        <v>6.6420000000000003</v>
      </c>
      <c r="Q205" s="163">
        <v>2.0000000000000002E-5</v>
      </c>
      <c r="R205" s="163">
        <f>Q205*H205</f>
        <v>1.6200000000000001E-3</v>
      </c>
      <c r="S205" s="163">
        <v>0</v>
      </c>
      <c r="T205" s="164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65" t="s">
        <v>141</v>
      </c>
      <c r="AT205" s="165" t="s">
        <v>137</v>
      </c>
      <c r="AU205" s="165" t="s">
        <v>84</v>
      </c>
      <c r="AY205" s="16" t="s">
        <v>135</v>
      </c>
      <c r="BE205" s="166">
        <f>IF(N205="základná",J205,0)</f>
        <v>0</v>
      </c>
      <c r="BF205" s="166">
        <f>IF(N205="znížená",J205,0)</f>
        <v>0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6" t="s">
        <v>84</v>
      </c>
      <c r="BK205" s="166">
        <f>ROUND(I205*H205,2)</f>
        <v>0</v>
      </c>
      <c r="BL205" s="16" t="s">
        <v>141</v>
      </c>
      <c r="BM205" s="165" t="s">
        <v>268</v>
      </c>
    </row>
    <row r="206" spans="1:65" s="13" customFormat="1">
      <c r="B206" s="167"/>
      <c r="D206" s="168" t="s">
        <v>143</v>
      </c>
      <c r="E206" s="169" t="s">
        <v>1</v>
      </c>
      <c r="F206" s="170" t="s">
        <v>269</v>
      </c>
      <c r="H206" s="171">
        <v>81</v>
      </c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143</v>
      </c>
      <c r="AU206" s="169" t="s">
        <v>84</v>
      </c>
      <c r="AV206" s="13" t="s">
        <v>84</v>
      </c>
      <c r="AW206" s="13" t="s">
        <v>26</v>
      </c>
      <c r="AX206" s="13" t="s">
        <v>69</v>
      </c>
      <c r="AY206" s="169" t="s">
        <v>135</v>
      </c>
    </row>
    <row r="207" spans="1:65" s="14" customFormat="1">
      <c r="B207" s="175"/>
      <c r="D207" s="168" t="s">
        <v>143</v>
      </c>
      <c r="E207" s="176" t="s">
        <v>102</v>
      </c>
      <c r="F207" s="177" t="s">
        <v>147</v>
      </c>
      <c r="H207" s="178">
        <v>81</v>
      </c>
      <c r="L207" s="175"/>
      <c r="M207" s="179"/>
      <c r="N207" s="180"/>
      <c r="O207" s="180"/>
      <c r="P207" s="180"/>
      <c r="Q207" s="180"/>
      <c r="R207" s="180"/>
      <c r="S207" s="180"/>
      <c r="T207" s="181"/>
      <c r="AT207" s="176" t="s">
        <v>143</v>
      </c>
      <c r="AU207" s="176" t="s">
        <v>84</v>
      </c>
      <c r="AV207" s="14" t="s">
        <v>141</v>
      </c>
      <c r="AW207" s="14" t="s">
        <v>26</v>
      </c>
      <c r="AX207" s="14" t="s">
        <v>77</v>
      </c>
      <c r="AY207" s="176" t="s">
        <v>135</v>
      </c>
    </row>
    <row r="208" spans="1:65" s="2" customFormat="1" ht="33" customHeight="1">
      <c r="A208" s="28"/>
      <c r="B208" s="153"/>
      <c r="C208" s="182" t="s">
        <v>270</v>
      </c>
      <c r="D208" s="182" t="s">
        <v>215</v>
      </c>
      <c r="E208" s="183" t="s">
        <v>271</v>
      </c>
      <c r="F208" s="184" t="s">
        <v>272</v>
      </c>
      <c r="G208" s="185" t="s">
        <v>263</v>
      </c>
      <c r="H208" s="186">
        <v>13</v>
      </c>
      <c r="I208" s="187"/>
      <c r="J208" s="187">
        <f>ROUND(I208*H208,2)</f>
        <v>0</v>
      </c>
      <c r="K208" s="188"/>
      <c r="L208" s="189"/>
      <c r="M208" s="190" t="s">
        <v>1</v>
      </c>
      <c r="N208" s="191" t="s">
        <v>35</v>
      </c>
      <c r="O208" s="163">
        <v>0</v>
      </c>
      <c r="P208" s="163">
        <f>O208*H208</f>
        <v>0</v>
      </c>
      <c r="Q208" s="163">
        <v>8.3059999999999995E-2</v>
      </c>
      <c r="R208" s="163">
        <f>Q208*H208</f>
        <v>1.07978</v>
      </c>
      <c r="S208" s="163">
        <v>0</v>
      </c>
      <c r="T208" s="164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65" t="s">
        <v>179</v>
      </c>
      <c r="AT208" s="165" t="s">
        <v>215</v>
      </c>
      <c r="AU208" s="165" t="s">
        <v>84</v>
      </c>
      <c r="AY208" s="16" t="s">
        <v>135</v>
      </c>
      <c r="BE208" s="166">
        <f>IF(N208="základná",J208,0)</f>
        <v>0</v>
      </c>
      <c r="BF208" s="166">
        <f>IF(N208="znížená",J208,0)</f>
        <v>0</v>
      </c>
      <c r="BG208" s="166">
        <f>IF(N208="zákl. prenesená",J208,0)</f>
        <v>0</v>
      </c>
      <c r="BH208" s="166">
        <f>IF(N208="zníž. prenesená",J208,0)</f>
        <v>0</v>
      </c>
      <c r="BI208" s="166">
        <f>IF(N208="nulová",J208,0)</f>
        <v>0</v>
      </c>
      <c r="BJ208" s="16" t="s">
        <v>84</v>
      </c>
      <c r="BK208" s="166">
        <f>ROUND(I208*H208,2)</f>
        <v>0</v>
      </c>
      <c r="BL208" s="16" t="s">
        <v>141</v>
      </c>
      <c r="BM208" s="165" t="s">
        <v>273</v>
      </c>
    </row>
    <row r="209" spans="1:65" s="13" customFormat="1">
      <c r="B209" s="167"/>
      <c r="D209" s="168" t="s">
        <v>143</v>
      </c>
      <c r="E209" s="169" t="s">
        <v>1</v>
      </c>
      <c r="F209" s="170" t="s">
        <v>208</v>
      </c>
      <c r="H209" s="171">
        <v>13</v>
      </c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143</v>
      </c>
      <c r="AU209" s="169" t="s">
        <v>84</v>
      </c>
      <c r="AV209" s="13" t="s">
        <v>84</v>
      </c>
      <c r="AW209" s="13" t="s">
        <v>26</v>
      </c>
      <c r="AX209" s="13" t="s">
        <v>77</v>
      </c>
      <c r="AY209" s="169" t="s">
        <v>135</v>
      </c>
    </row>
    <row r="210" spans="1:65" s="2" customFormat="1" ht="33" customHeight="1">
      <c r="A210" s="28"/>
      <c r="B210" s="153"/>
      <c r="C210" s="182" t="s">
        <v>274</v>
      </c>
      <c r="D210" s="182" t="s">
        <v>215</v>
      </c>
      <c r="E210" s="183" t="s">
        <v>275</v>
      </c>
      <c r="F210" s="184" t="s">
        <v>276</v>
      </c>
      <c r="G210" s="185" t="s">
        <v>263</v>
      </c>
      <c r="H210" s="186">
        <v>3</v>
      </c>
      <c r="I210" s="187"/>
      <c r="J210" s="187">
        <f>ROUND(I210*H210,2)</f>
        <v>0</v>
      </c>
      <c r="K210" s="188"/>
      <c r="L210" s="189"/>
      <c r="M210" s="190" t="s">
        <v>1</v>
      </c>
      <c r="N210" s="191" t="s">
        <v>35</v>
      </c>
      <c r="O210" s="163">
        <v>0</v>
      </c>
      <c r="P210" s="163">
        <f>O210*H210</f>
        <v>0</v>
      </c>
      <c r="Q210" s="163">
        <v>8.3059999999999995E-2</v>
      </c>
      <c r="R210" s="163">
        <f>Q210*H210</f>
        <v>0.24917999999999998</v>
      </c>
      <c r="S210" s="163">
        <v>0</v>
      </c>
      <c r="T210" s="164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65" t="s">
        <v>179</v>
      </c>
      <c r="AT210" s="165" t="s">
        <v>215</v>
      </c>
      <c r="AU210" s="165" t="s">
        <v>84</v>
      </c>
      <c r="AY210" s="16" t="s">
        <v>135</v>
      </c>
      <c r="BE210" s="166">
        <f>IF(N210="základná",J210,0)</f>
        <v>0</v>
      </c>
      <c r="BF210" s="166">
        <f>IF(N210="znížená",J210,0)</f>
        <v>0</v>
      </c>
      <c r="BG210" s="166">
        <f>IF(N210="zákl. prenesená",J210,0)</f>
        <v>0</v>
      </c>
      <c r="BH210" s="166">
        <f>IF(N210="zníž. prenesená",J210,0)</f>
        <v>0</v>
      </c>
      <c r="BI210" s="166">
        <f>IF(N210="nulová",J210,0)</f>
        <v>0</v>
      </c>
      <c r="BJ210" s="16" t="s">
        <v>84</v>
      </c>
      <c r="BK210" s="166">
        <f>ROUND(I210*H210,2)</f>
        <v>0</v>
      </c>
      <c r="BL210" s="16" t="s">
        <v>141</v>
      </c>
      <c r="BM210" s="165" t="s">
        <v>277</v>
      </c>
    </row>
    <row r="211" spans="1:65" s="13" customFormat="1">
      <c r="B211" s="167"/>
      <c r="D211" s="168" t="s">
        <v>143</v>
      </c>
      <c r="F211" s="170" t="s">
        <v>278</v>
      </c>
      <c r="H211" s="171">
        <v>3</v>
      </c>
      <c r="L211" s="167"/>
      <c r="M211" s="172"/>
      <c r="N211" s="173"/>
      <c r="O211" s="173"/>
      <c r="P211" s="173"/>
      <c r="Q211" s="173"/>
      <c r="R211" s="173"/>
      <c r="S211" s="173"/>
      <c r="T211" s="174"/>
      <c r="AT211" s="169" t="s">
        <v>143</v>
      </c>
      <c r="AU211" s="169" t="s">
        <v>84</v>
      </c>
      <c r="AV211" s="13" t="s">
        <v>84</v>
      </c>
      <c r="AW211" s="13" t="s">
        <v>3</v>
      </c>
      <c r="AX211" s="13" t="s">
        <v>77</v>
      </c>
      <c r="AY211" s="169" t="s">
        <v>135</v>
      </c>
    </row>
    <row r="212" spans="1:65" s="2" customFormat="1" ht="33" customHeight="1">
      <c r="A212" s="28"/>
      <c r="B212" s="153"/>
      <c r="C212" s="154" t="s">
        <v>279</v>
      </c>
      <c r="D212" s="154" t="s">
        <v>137</v>
      </c>
      <c r="E212" s="155" t="s">
        <v>280</v>
      </c>
      <c r="F212" s="156" t="s">
        <v>281</v>
      </c>
      <c r="G212" s="157" t="s">
        <v>282</v>
      </c>
      <c r="H212" s="158">
        <v>6</v>
      </c>
      <c r="I212" s="159"/>
      <c r="J212" s="159">
        <f>ROUND(I212*H212,2)</f>
        <v>0</v>
      </c>
      <c r="K212" s="160"/>
      <c r="L212" s="29"/>
      <c r="M212" s="161" t="s">
        <v>1</v>
      </c>
      <c r="N212" s="162" t="s">
        <v>35</v>
      </c>
      <c r="O212" s="163">
        <v>4.3999999999999997E-2</v>
      </c>
      <c r="P212" s="163">
        <f>O212*H212</f>
        <v>0.26400000000000001</v>
      </c>
      <c r="Q212" s="163">
        <v>1.0000000000000001E-5</v>
      </c>
      <c r="R212" s="163">
        <f>Q212*H212</f>
        <v>6.0000000000000008E-5</v>
      </c>
      <c r="S212" s="163">
        <v>0</v>
      </c>
      <c r="T212" s="164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65" t="s">
        <v>141</v>
      </c>
      <c r="AT212" s="165" t="s">
        <v>137</v>
      </c>
      <c r="AU212" s="165" t="s">
        <v>84</v>
      </c>
      <c r="AY212" s="16" t="s">
        <v>135</v>
      </c>
      <c r="BE212" s="166">
        <f>IF(N212="základná",J212,0)</f>
        <v>0</v>
      </c>
      <c r="BF212" s="166">
        <f>IF(N212="znížená",J212,0)</f>
        <v>0</v>
      </c>
      <c r="BG212" s="166">
        <f>IF(N212="zákl. prenesená",J212,0)</f>
        <v>0</v>
      </c>
      <c r="BH212" s="166">
        <f>IF(N212="zníž. prenesená",J212,0)</f>
        <v>0</v>
      </c>
      <c r="BI212" s="166">
        <f>IF(N212="nulová",J212,0)</f>
        <v>0</v>
      </c>
      <c r="BJ212" s="16" t="s">
        <v>84</v>
      </c>
      <c r="BK212" s="166">
        <f>ROUND(I212*H212,2)</f>
        <v>0</v>
      </c>
      <c r="BL212" s="16" t="s">
        <v>141</v>
      </c>
      <c r="BM212" s="165" t="s">
        <v>283</v>
      </c>
    </row>
    <row r="213" spans="1:65" s="13" customFormat="1">
      <c r="B213" s="167"/>
      <c r="D213" s="168" t="s">
        <v>143</v>
      </c>
      <c r="E213" s="169" t="s">
        <v>1</v>
      </c>
      <c r="F213" s="170" t="s">
        <v>168</v>
      </c>
      <c r="H213" s="171">
        <v>6</v>
      </c>
      <c r="L213" s="167"/>
      <c r="M213" s="172"/>
      <c r="N213" s="173"/>
      <c r="O213" s="173"/>
      <c r="P213" s="173"/>
      <c r="Q213" s="173"/>
      <c r="R213" s="173"/>
      <c r="S213" s="173"/>
      <c r="T213" s="174"/>
      <c r="AT213" s="169" t="s">
        <v>143</v>
      </c>
      <c r="AU213" s="169" t="s">
        <v>84</v>
      </c>
      <c r="AV213" s="13" t="s">
        <v>84</v>
      </c>
      <c r="AW213" s="13" t="s">
        <v>26</v>
      </c>
      <c r="AX213" s="13" t="s">
        <v>77</v>
      </c>
      <c r="AY213" s="169" t="s">
        <v>135</v>
      </c>
    </row>
    <row r="214" spans="1:65" s="2" customFormat="1" ht="16.5" customHeight="1">
      <c r="A214" s="28"/>
      <c r="B214" s="153"/>
      <c r="C214" s="154" t="s">
        <v>284</v>
      </c>
      <c r="D214" s="154" t="s">
        <v>137</v>
      </c>
      <c r="E214" s="155" t="s">
        <v>285</v>
      </c>
      <c r="F214" s="156" t="s">
        <v>286</v>
      </c>
      <c r="G214" s="157" t="s">
        <v>263</v>
      </c>
      <c r="H214" s="158">
        <v>2</v>
      </c>
      <c r="I214" s="159"/>
      <c r="J214" s="159">
        <f>ROUND(I214*H214,2)</f>
        <v>0</v>
      </c>
      <c r="K214" s="160"/>
      <c r="L214" s="29"/>
      <c r="M214" s="161" t="s">
        <v>1</v>
      </c>
      <c r="N214" s="162" t="s">
        <v>35</v>
      </c>
      <c r="O214" s="163">
        <v>0.28999999999999998</v>
      </c>
      <c r="P214" s="163">
        <f>O214*H214</f>
        <v>0.57999999999999996</v>
      </c>
      <c r="Q214" s="163">
        <v>1E-4</v>
      </c>
      <c r="R214" s="163">
        <f>Q214*H214</f>
        <v>2.0000000000000001E-4</v>
      </c>
      <c r="S214" s="163">
        <v>0</v>
      </c>
      <c r="T214" s="164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65" t="s">
        <v>141</v>
      </c>
      <c r="AT214" s="165" t="s">
        <v>137</v>
      </c>
      <c r="AU214" s="165" t="s">
        <v>84</v>
      </c>
      <c r="AY214" s="16" t="s">
        <v>135</v>
      </c>
      <c r="BE214" s="166">
        <f>IF(N214="základná",J214,0)</f>
        <v>0</v>
      </c>
      <c r="BF214" s="166">
        <f>IF(N214="znížená",J214,0)</f>
        <v>0</v>
      </c>
      <c r="BG214" s="166">
        <f>IF(N214="zákl. prenesená",J214,0)</f>
        <v>0</v>
      </c>
      <c r="BH214" s="166">
        <f>IF(N214="zníž. prenesená",J214,0)</f>
        <v>0</v>
      </c>
      <c r="BI214" s="166">
        <f>IF(N214="nulová",J214,0)</f>
        <v>0</v>
      </c>
      <c r="BJ214" s="16" t="s">
        <v>84</v>
      </c>
      <c r="BK214" s="166">
        <f>ROUND(I214*H214,2)</f>
        <v>0</v>
      </c>
      <c r="BL214" s="16" t="s">
        <v>141</v>
      </c>
      <c r="BM214" s="165" t="s">
        <v>287</v>
      </c>
    </row>
    <row r="215" spans="1:65" s="2" customFormat="1" ht="24.2" customHeight="1">
      <c r="A215" s="28"/>
      <c r="B215" s="153"/>
      <c r="C215" s="182" t="s">
        <v>288</v>
      </c>
      <c r="D215" s="182" t="s">
        <v>215</v>
      </c>
      <c r="E215" s="183" t="s">
        <v>289</v>
      </c>
      <c r="F215" s="184" t="s">
        <v>290</v>
      </c>
      <c r="G215" s="185" t="s">
        <v>263</v>
      </c>
      <c r="H215" s="186">
        <v>1</v>
      </c>
      <c r="I215" s="187"/>
      <c r="J215" s="187">
        <f>ROUND(I215*H215,2)</f>
        <v>0</v>
      </c>
      <c r="K215" s="188"/>
      <c r="L215" s="189"/>
      <c r="M215" s="190" t="s">
        <v>1</v>
      </c>
      <c r="N215" s="191" t="s">
        <v>35</v>
      </c>
      <c r="O215" s="163">
        <v>0</v>
      </c>
      <c r="P215" s="163">
        <f>O215*H215</f>
        <v>0</v>
      </c>
      <c r="Q215" s="163">
        <v>5.8900000000000003E-3</v>
      </c>
      <c r="R215" s="163">
        <f>Q215*H215</f>
        <v>5.8900000000000003E-3</v>
      </c>
      <c r="S215" s="163">
        <v>0</v>
      </c>
      <c r="T215" s="164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65" t="s">
        <v>179</v>
      </c>
      <c r="AT215" s="165" t="s">
        <v>215</v>
      </c>
      <c r="AU215" s="165" t="s">
        <v>84</v>
      </c>
      <c r="AY215" s="16" t="s">
        <v>135</v>
      </c>
      <c r="BE215" s="166">
        <f>IF(N215="základná",J215,0)</f>
        <v>0</v>
      </c>
      <c r="BF215" s="166">
        <f>IF(N215="znížená",J215,0)</f>
        <v>0</v>
      </c>
      <c r="BG215" s="166">
        <f>IF(N215="zákl. prenesená",J215,0)</f>
        <v>0</v>
      </c>
      <c r="BH215" s="166">
        <f>IF(N215="zníž. prenesená",J215,0)</f>
        <v>0</v>
      </c>
      <c r="BI215" s="166">
        <f>IF(N215="nulová",J215,0)</f>
        <v>0</v>
      </c>
      <c r="BJ215" s="16" t="s">
        <v>84</v>
      </c>
      <c r="BK215" s="166">
        <f>ROUND(I215*H215,2)</f>
        <v>0</v>
      </c>
      <c r="BL215" s="16" t="s">
        <v>141</v>
      </c>
      <c r="BM215" s="165" t="s">
        <v>291</v>
      </c>
    </row>
    <row r="216" spans="1:65" s="2" customFormat="1" ht="24.2" customHeight="1">
      <c r="A216" s="28"/>
      <c r="B216" s="153"/>
      <c r="C216" s="182" t="s">
        <v>292</v>
      </c>
      <c r="D216" s="182" t="s">
        <v>215</v>
      </c>
      <c r="E216" s="183" t="s">
        <v>293</v>
      </c>
      <c r="F216" s="184" t="s">
        <v>294</v>
      </c>
      <c r="G216" s="185" t="s">
        <v>263</v>
      </c>
      <c r="H216" s="186">
        <v>1</v>
      </c>
      <c r="I216" s="187"/>
      <c r="J216" s="187">
        <f>ROUND(I216*H216,2)</f>
        <v>0</v>
      </c>
      <c r="K216" s="188"/>
      <c r="L216" s="189"/>
      <c r="M216" s="190" t="s">
        <v>1</v>
      </c>
      <c r="N216" s="191" t="s">
        <v>35</v>
      </c>
      <c r="O216" s="163">
        <v>0</v>
      </c>
      <c r="P216" s="163">
        <f>O216*H216</f>
        <v>0</v>
      </c>
      <c r="Q216" s="163">
        <v>9.9299999999999996E-3</v>
      </c>
      <c r="R216" s="163">
        <f>Q216*H216</f>
        <v>9.9299999999999996E-3</v>
      </c>
      <c r="S216" s="163">
        <v>0</v>
      </c>
      <c r="T216" s="164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65" t="s">
        <v>179</v>
      </c>
      <c r="AT216" s="165" t="s">
        <v>215</v>
      </c>
      <c r="AU216" s="165" t="s">
        <v>84</v>
      </c>
      <c r="AY216" s="16" t="s">
        <v>135</v>
      </c>
      <c r="BE216" s="166">
        <f>IF(N216="základná",J216,0)</f>
        <v>0</v>
      </c>
      <c r="BF216" s="166">
        <f>IF(N216="znížená",J216,0)</f>
        <v>0</v>
      </c>
      <c r="BG216" s="166">
        <f>IF(N216="zákl. prenesená",J216,0)</f>
        <v>0</v>
      </c>
      <c r="BH216" s="166">
        <f>IF(N216="zníž. prenesená",J216,0)</f>
        <v>0</v>
      </c>
      <c r="BI216" s="166">
        <f>IF(N216="nulová",J216,0)</f>
        <v>0</v>
      </c>
      <c r="BJ216" s="16" t="s">
        <v>84</v>
      </c>
      <c r="BK216" s="166">
        <f>ROUND(I216*H216,2)</f>
        <v>0</v>
      </c>
      <c r="BL216" s="16" t="s">
        <v>141</v>
      </c>
      <c r="BM216" s="165" t="s">
        <v>295</v>
      </c>
    </row>
    <row r="217" spans="1:65" s="2" customFormat="1" ht="24.2" customHeight="1">
      <c r="A217" s="28"/>
      <c r="B217" s="153"/>
      <c r="C217" s="154" t="s">
        <v>296</v>
      </c>
      <c r="D217" s="154" t="s">
        <v>137</v>
      </c>
      <c r="E217" s="155" t="s">
        <v>297</v>
      </c>
      <c r="F217" s="156" t="s">
        <v>298</v>
      </c>
      <c r="G217" s="157" t="s">
        <v>263</v>
      </c>
      <c r="H217" s="158">
        <v>20</v>
      </c>
      <c r="I217" s="159"/>
      <c r="J217" s="159">
        <f>ROUND(I217*H217,2)</f>
        <v>0</v>
      </c>
      <c r="K217" s="160"/>
      <c r="L217" s="29"/>
      <c r="M217" s="161" t="s">
        <v>1</v>
      </c>
      <c r="N217" s="162" t="s">
        <v>35</v>
      </c>
      <c r="O217" s="163">
        <v>2.0209999999999999</v>
      </c>
      <c r="P217" s="163">
        <f>O217*H217</f>
        <v>40.42</v>
      </c>
      <c r="Q217" s="163">
        <v>1.042E-2</v>
      </c>
      <c r="R217" s="163">
        <f>Q217*H217</f>
        <v>0.2084</v>
      </c>
      <c r="S217" s="163">
        <v>0</v>
      </c>
      <c r="T217" s="164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65" t="s">
        <v>141</v>
      </c>
      <c r="AT217" s="165" t="s">
        <v>137</v>
      </c>
      <c r="AU217" s="165" t="s">
        <v>84</v>
      </c>
      <c r="AY217" s="16" t="s">
        <v>135</v>
      </c>
      <c r="BE217" s="166">
        <f>IF(N217="základná",J217,0)</f>
        <v>0</v>
      </c>
      <c r="BF217" s="166">
        <f>IF(N217="znížená",J217,0)</f>
        <v>0</v>
      </c>
      <c r="BG217" s="166">
        <f>IF(N217="zákl. prenesená",J217,0)</f>
        <v>0</v>
      </c>
      <c r="BH217" s="166">
        <f>IF(N217="zníž. prenesená",J217,0)</f>
        <v>0</v>
      </c>
      <c r="BI217" s="166">
        <f>IF(N217="nulová",J217,0)</f>
        <v>0</v>
      </c>
      <c r="BJ217" s="16" t="s">
        <v>84</v>
      </c>
      <c r="BK217" s="166">
        <f>ROUND(I217*H217,2)</f>
        <v>0</v>
      </c>
      <c r="BL217" s="16" t="s">
        <v>141</v>
      </c>
      <c r="BM217" s="165" t="s">
        <v>299</v>
      </c>
    </row>
    <row r="218" spans="1:65" s="13" customFormat="1">
      <c r="B218" s="167"/>
      <c r="D218" s="168" t="s">
        <v>143</v>
      </c>
      <c r="E218" s="169" t="s">
        <v>1</v>
      </c>
      <c r="F218" s="170" t="s">
        <v>300</v>
      </c>
      <c r="H218" s="171">
        <v>4</v>
      </c>
      <c r="L218" s="167"/>
      <c r="M218" s="172"/>
      <c r="N218" s="173"/>
      <c r="O218" s="173"/>
      <c r="P218" s="173"/>
      <c r="Q218" s="173"/>
      <c r="R218" s="173"/>
      <c r="S218" s="173"/>
      <c r="T218" s="174"/>
      <c r="AT218" s="169" t="s">
        <v>143</v>
      </c>
      <c r="AU218" s="169" t="s">
        <v>84</v>
      </c>
      <c r="AV218" s="13" t="s">
        <v>84</v>
      </c>
      <c r="AW218" s="13" t="s">
        <v>26</v>
      </c>
      <c r="AX218" s="13" t="s">
        <v>69</v>
      </c>
      <c r="AY218" s="169" t="s">
        <v>135</v>
      </c>
    </row>
    <row r="219" spans="1:65" s="13" customFormat="1">
      <c r="B219" s="167"/>
      <c r="D219" s="168" t="s">
        <v>143</v>
      </c>
      <c r="E219" s="169" t="s">
        <v>1</v>
      </c>
      <c r="F219" s="170" t="s">
        <v>301</v>
      </c>
      <c r="H219" s="171">
        <v>4</v>
      </c>
      <c r="L219" s="167"/>
      <c r="M219" s="172"/>
      <c r="N219" s="173"/>
      <c r="O219" s="173"/>
      <c r="P219" s="173"/>
      <c r="Q219" s="173"/>
      <c r="R219" s="173"/>
      <c r="S219" s="173"/>
      <c r="T219" s="174"/>
      <c r="AT219" s="169" t="s">
        <v>143</v>
      </c>
      <c r="AU219" s="169" t="s">
        <v>84</v>
      </c>
      <c r="AV219" s="13" t="s">
        <v>84</v>
      </c>
      <c r="AW219" s="13" t="s">
        <v>26</v>
      </c>
      <c r="AX219" s="13" t="s">
        <v>69</v>
      </c>
      <c r="AY219" s="169" t="s">
        <v>135</v>
      </c>
    </row>
    <row r="220" spans="1:65" s="13" customFormat="1" ht="22.5">
      <c r="B220" s="167"/>
      <c r="D220" s="168" t="s">
        <v>143</v>
      </c>
      <c r="E220" s="169" t="s">
        <v>1</v>
      </c>
      <c r="F220" s="170" t="s">
        <v>302</v>
      </c>
      <c r="H220" s="171">
        <v>6</v>
      </c>
      <c r="L220" s="167"/>
      <c r="M220" s="172"/>
      <c r="N220" s="173"/>
      <c r="O220" s="173"/>
      <c r="P220" s="173"/>
      <c r="Q220" s="173"/>
      <c r="R220" s="173"/>
      <c r="S220" s="173"/>
      <c r="T220" s="174"/>
      <c r="AT220" s="169" t="s">
        <v>143</v>
      </c>
      <c r="AU220" s="169" t="s">
        <v>84</v>
      </c>
      <c r="AV220" s="13" t="s">
        <v>84</v>
      </c>
      <c r="AW220" s="13" t="s">
        <v>26</v>
      </c>
      <c r="AX220" s="13" t="s">
        <v>69</v>
      </c>
      <c r="AY220" s="169" t="s">
        <v>135</v>
      </c>
    </row>
    <row r="221" spans="1:65" s="13" customFormat="1">
      <c r="B221" s="167"/>
      <c r="D221" s="168" t="s">
        <v>143</v>
      </c>
      <c r="E221" s="169" t="s">
        <v>1</v>
      </c>
      <c r="F221" s="170" t="s">
        <v>303</v>
      </c>
      <c r="H221" s="171">
        <v>6</v>
      </c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143</v>
      </c>
      <c r="AU221" s="169" t="s">
        <v>84</v>
      </c>
      <c r="AV221" s="13" t="s">
        <v>84</v>
      </c>
      <c r="AW221" s="13" t="s">
        <v>26</v>
      </c>
      <c r="AX221" s="13" t="s">
        <v>69</v>
      </c>
      <c r="AY221" s="169" t="s">
        <v>135</v>
      </c>
    </row>
    <row r="222" spans="1:65" s="14" customFormat="1">
      <c r="B222" s="175"/>
      <c r="D222" s="168" t="s">
        <v>143</v>
      </c>
      <c r="E222" s="176" t="s">
        <v>1</v>
      </c>
      <c r="F222" s="177" t="s">
        <v>147</v>
      </c>
      <c r="H222" s="178">
        <v>20</v>
      </c>
      <c r="L222" s="175"/>
      <c r="M222" s="179"/>
      <c r="N222" s="180"/>
      <c r="O222" s="180"/>
      <c r="P222" s="180"/>
      <c r="Q222" s="180"/>
      <c r="R222" s="180"/>
      <c r="S222" s="180"/>
      <c r="T222" s="181"/>
      <c r="AT222" s="176" t="s">
        <v>143</v>
      </c>
      <c r="AU222" s="176" t="s">
        <v>84</v>
      </c>
      <c r="AV222" s="14" t="s">
        <v>141</v>
      </c>
      <c r="AW222" s="14" t="s">
        <v>26</v>
      </c>
      <c r="AX222" s="14" t="s">
        <v>77</v>
      </c>
      <c r="AY222" s="176" t="s">
        <v>135</v>
      </c>
    </row>
    <row r="223" spans="1:65" s="2" customFormat="1" ht="37.9" customHeight="1">
      <c r="A223" s="28"/>
      <c r="B223" s="153"/>
      <c r="C223" s="182" t="s">
        <v>304</v>
      </c>
      <c r="D223" s="182" t="s">
        <v>215</v>
      </c>
      <c r="E223" s="183" t="s">
        <v>305</v>
      </c>
      <c r="F223" s="184" t="s">
        <v>306</v>
      </c>
      <c r="G223" s="185" t="s">
        <v>263</v>
      </c>
      <c r="H223" s="186">
        <v>4.04</v>
      </c>
      <c r="I223" s="187"/>
      <c r="J223" s="187">
        <f>ROUND(I223*H223,2)</f>
        <v>0</v>
      </c>
      <c r="K223" s="188"/>
      <c r="L223" s="189"/>
      <c r="M223" s="190" t="s">
        <v>1</v>
      </c>
      <c r="N223" s="191" t="s">
        <v>35</v>
      </c>
      <c r="O223" s="163">
        <v>0</v>
      </c>
      <c r="P223" s="163">
        <f>O223*H223</f>
        <v>0</v>
      </c>
      <c r="Q223" s="163">
        <v>0.505</v>
      </c>
      <c r="R223" s="163">
        <f>Q223*H223</f>
        <v>2.0402</v>
      </c>
      <c r="S223" s="163">
        <v>0</v>
      </c>
      <c r="T223" s="164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65" t="s">
        <v>179</v>
      </c>
      <c r="AT223" s="165" t="s">
        <v>215</v>
      </c>
      <c r="AU223" s="165" t="s">
        <v>84</v>
      </c>
      <c r="AY223" s="16" t="s">
        <v>135</v>
      </c>
      <c r="BE223" s="166">
        <f>IF(N223="základná",J223,0)</f>
        <v>0</v>
      </c>
      <c r="BF223" s="166">
        <f>IF(N223="znížená",J223,0)</f>
        <v>0</v>
      </c>
      <c r="BG223" s="166">
        <f>IF(N223="zákl. prenesená",J223,0)</f>
        <v>0</v>
      </c>
      <c r="BH223" s="166">
        <f>IF(N223="zníž. prenesená",J223,0)</f>
        <v>0</v>
      </c>
      <c r="BI223" s="166">
        <f>IF(N223="nulová",J223,0)</f>
        <v>0</v>
      </c>
      <c r="BJ223" s="16" t="s">
        <v>84</v>
      </c>
      <c r="BK223" s="166">
        <f>ROUND(I223*H223,2)</f>
        <v>0</v>
      </c>
      <c r="BL223" s="16" t="s">
        <v>141</v>
      </c>
      <c r="BM223" s="165" t="s">
        <v>307</v>
      </c>
    </row>
    <row r="224" spans="1:65" s="13" customFormat="1">
      <c r="B224" s="167"/>
      <c r="D224" s="168" t="s">
        <v>143</v>
      </c>
      <c r="E224" s="169" t="s">
        <v>1</v>
      </c>
      <c r="F224" s="170" t="s">
        <v>301</v>
      </c>
      <c r="H224" s="171">
        <v>4</v>
      </c>
      <c r="L224" s="167"/>
      <c r="M224" s="172"/>
      <c r="N224" s="173"/>
      <c r="O224" s="173"/>
      <c r="P224" s="173"/>
      <c r="Q224" s="173"/>
      <c r="R224" s="173"/>
      <c r="S224" s="173"/>
      <c r="T224" s="174"/>
      <c r="AT224" s="169" t="s">
        <v>143</v>
      </c>
      <c r="AU224" s="169" t="s">
        <v>84</v>
      </c>
      <c r="AV224" s="13" t="s">
        <v>84</v>
      </c>
      <c r="AW224" s="13" t="s">
        <v>26</v>
      </c>
      <c r="AX224" s="13" t="s">
        <v>77</v>
      </c>
      <c r="AY224" s="169" t="s">
        <v>135</v>
      </c>
    </row>
    <row r="225" spans="1:65" s="13" customFormat="1">
      <c r="B225" s="167"/>
      <c r="D225" s="168" t="s">
        <v>143</v>
      </c>
      <c r="F225" s="170" t="s">
        <v>308</v>
      </c>
      <c r="H225" s="171">
        <v>4.04</v>
      </c>
      <c r="L225" s="167"/>
      <c r="M225" s="172"/>
      <c r="N225" s="173"/>
      <c r="O225" s="173"/>
      <c r="P225" s="173"/>
      <c r="Q225" s="173"/>
      <c r="R225" s="173"/>
      <c r="S225" s="173"/>
      <c r="T225" s="174"/>
      <c r="AT225" s="169" t="s">
        <v>143</v>
      </c>
      <c r="AU225" s="169" t="s">
        <v>84</v>
      </c>
      <c r="AV225" s="13" t="s">
        <v>84</v>
      </c>
      <c r="AW225" s="13" t="s">
        <v>3</v>
      </c>
      <c r="AX225" s="13" t="s">
        <v>77</v>
      </c>
      <c r="AY225" s="169" t="s">
        <v>135</v>
      </c>
    </row>
    <row r="226" spans="1:65" s="2" customFormat="1" ht="24.2" customHeight="1">
      <c r="A226" s="28"/>
      <c r="B226" s="153"/>
      <c r="C226" s="182" t="s">
        <v>309</v>
      </c>
      <c r="D226" s="182" t="s">
        <v>215</v>
      </c>
      <c r="E226" s="183" t="s">
        <v>310</v>
      </c>
      <c r="F226" s="184" t="s">
        <v>311</v>
      </c>
      <c r="G226" s="185" t="s">
        <v>263</v>
      </c>
      <c r="H226" s="186">
        <v>4.04</v>
      </c>
      <c r="I226" s="187"/>
      <c r="J226" s="187">
        <f>ROUND(I226*H226,2)</f>
        <v>0</v>
      </c>
      <c r="K226" s="188"/>
      <c r="L226" s="189"/>
      <c r="M226" s="190" t="s">
        <v>1</v>
      </c>
      <c r="N226" s="191" t="s">
        <v>35</v>
      </c>
      <c r="O226" s="163">
        <v>0</v>
      </c>
      <c r="P226" s="163">
        <f>O226*H226</f>
        <v>0</v>
      </c>
      <c r="Q226" s="163">
        <v>0.215</v>
      </c>
      <c r="R226" s="163">
        <f>Q226*H226</f>
        <v>0.86860000000000004</v>
      </c>
      <c r="S226" s="163">
        <v>0</v>
      </c>
      <c r="T226" s="164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65" t="s">
        <v>179</v>
      </c>
      <c r="AT226" s="165" t="s">
        <v>215</v>
      </c>
      <c r="AU226" s="165" t="s">
        <v>84</v>
      </c>
      <c r="AY226" s="16" t="s">
        <v>135</v>
      </c>
      <c r="BE226" s="166">
        <f>IF(N226="základná",J226,0)</f>
        <v>0</v>
      </c>
      <c r="BF226" s="166">
        <f>IF(N226="znížená",J226,0)</f>
        <v>0</v>
      </c>
      <c r="BG226" s="166">
        <f>IF(N226="zákl. prenesená",J226,0)</f>
        <v>0</v>
      </c>
      <c r="BH226" s="166">
        <f>IF(N226="zníž. prenesená",J226,0)</f>
        <v>0</v>
      </c>
      <c r="BI226" s="166">
        <f>IF(N226="nulová",J226,0)</f>
        <v>0</v>
      </c>
      <c r="BJ226" s="16" t="s">
        <v>84</v>
      </c>
      <c r="BK226" s="166">
        <f>ROUND(I226*H226,2)</f>
        <v>0</v>
      </c>
      <c r="BL226" s="16" t="s">
        <v>141</v>
      </c>
      <c r="BM226" s="165" t="s">
        <v>312</v>
      </c>
    </row>
    <row r="227" spans="1:65" s="13" customFormat="1">
      <c r="B227" s="167"/>
      <c r="D227" s="168" t="s">
        <v>143</v>
      </c>
      <c r="E227" s="169" t="s">
        <v>1</v>
      </c>
      <c r="F227" s="170" t="s">
        <v>141</v>
      </c>
      <c r="H227" s="171">
        <v>4</v>
      </c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143</v>
      </c>
      <c r="AU227" s="169" t="s">
        <v>84</v>
      </c>
      <c r="AV227" s="13" t="s">
        <v>84</v>
      </c>
      <c r="AW227" s="13" t="s">
        <v>26</v>
      </c>
      <c r="AX227" s="13" t="s">
        <v>77</v>
      </c>
      <c r="AY227" s="169" t="s">
        <v>135</v>
      </c>
    </row>
    <row r="228" spans="1:65" s="13" customFormat="1">
      <c r="B228" s="167"/>
      <c r="D228" s="168" t="s">
        <v>143</v>
      </c>
      <c r="F228" s="170" t="s">
        <v>308</v>
      </c>
      <c r="H228" s="171">
        <v>4.04</v>
      </c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143</v>
      </c>
      <c r="AU228" s="169" t="s">
        <v>84</v>
      </c>
      <c r="AV228" s="13" t="s">
        <v>84</v>
      </c>
      <c r="AW228" s="13" t="s">
        <v>3</v>
      </c>
      <c r="AX228" s="13" t="s">
        <v>77</v>
      </c>
      <c r="AY228" s="169" t="s">
        <v>135</v>
      </c>
    </row>
    <row r="229" spans="1:65" s="2" customFormat="1" ht="24.2" customHeight="1">
      <c r="A229" s="28"/>
      <c r="B229" s="153"/>
      <c r="C229" s="182" t="s">
        <v>313</v>
      </c>
      <c r="D229" s="182" t="s">
        <v>215</v>
      </c>
      <c r="E229" s="183" t="s">
        <v>314</v>
      </c>
      <c r="F229" s="184" t="s">
        <v>315</v>
      </c>
      <c r="G229" s="185" t="s">
        <v>263</v>
      </c>
      <c r="H229" s="186">
        <v>6.06</v>
      </c>
      <c r="I229" s="187"/>
      <c r="J229" s="187">
        <f>ROUND(I229*H229,2)</f>
        <v>0</v>
      </c>
      <c r="K229" s="188"/>
      <c r="L229" s="189"/>
      <c r="M229" s="190" t="s">
        <v>1</v>
      </c>
      <c r="N229" s="191" t="s">
        <v>35</v>
      </c>
      <c r="O229" s="163">
        <v>0</v>
      </c>
      <c r="P229" s="163">
        <f>O229*H229</f>
        <v>0</v>
      </c>
      <c r="Q229" s="163">
        <v>0.43</v>
      </c>
      <c r="R229" s="163">
        <f>Q229*H229</f>
        <v>2.6057999999999999</v>
      </c>
      <c r="S229" s="163">
        <v>0</v>
      </c>
      <c r="T229" s="164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65" t="s">
        <v>179</v>
      </c>
      <c r="AT229" s="165" t="s">
        <v>215</v>
      </c>
      <c r="AU229" s="165" t="s">
        <v>84</v>
      </c>
      <c r="AY229" s="16" t="s">
        <v>135</v>
      </c>
      <c r="BE229" s="166">
        <f>IF(N229="základná",J229,0)</f>
        <v>0</v>
      </c>
      <c r="BF229" s="166">
        <f>IF(N229="znížená",J229,0)</f>
        <v>0</v>
      </c>
      <c r="BG229" s="166">
        <f>IF(N229="zákl. prenesená",J229,0)</f>
        <v>0</v>
      </c>
      <c r="BH229" s="166">
        <f>IF(N229="zníž. prenesená",J229,0)</f>
        <v>0</v>
      </c>
      <c r="BI229" s="166">
        <f>IF(N229="nulová",J229,0)</f>
        <v>0</v>
      </c>
      <c r="BJ229" s="16" t="s">
        <v>84</v>
      </c>
      <c r="BK229" s="166">
        <f>ROUND(I229*H229,2)</f>
        <v>0</v>
      </c>
      <c r="BL229" s="16" t="s">
        <v>141</v>
      </c>
      <c r="BM229" s="165" t="s">
        <v>316</v>
      </c>
    </row>
    <row r="230" spans="1:65" s="13" customFormat="1">
      <c r="B230" s="167"/>
      <c r="D230" s="168" t="s">
        <v>143</v>
      </c>
      <c r="E230" s="169" t="s">
        <v>1</v>
      </c>
      <c r="F230" s="170" t="s">
        <v>168</v>
      </c>
      <c r="H230" s="171">
        <v>6</v>
      </c>
      <c r="L230" s="167"/>
      <c r="M230" s="172"/>
      <c r="N230" s="173"/>
      <c r="O230" s="173"/>
      <c r="P230" s="173"/>
      <c r="Q230" s="173"/>
      <c r="R230" s="173"/>
      <c r="S230" s="173"/>
      <c r="T230" s="174"/>
      <c r="AT230" s="169" t="s">
        <v>143</v>
      </c>
      <c r="AU230" s="169" t="s">
        <v>84</v>
      </c>
      <c r="AV230" s="13" t="s">
        <v>84</v>
      </c>
      <c r="AW230" s="13" t="s">
        <v>26</v>
      </c>
      <c r="AX230" s="13" t="s">
        <v>77</v>
      </c>
      <c r="AY230" s="169" t="s">
        <v>135</v>
      </c>
    </row>
    <row r="231" spans="1:65" s="13" customFormat="1">
      <c r="B231" s="167"/>
      <c r="D231" s="168" t="s">
        <v>143</v>
      </c>
      <c r="F231" s="170" t="s">
        <v>317</v>
      </c>
      <c r="H231" s="171">
        <v>6.06</v>
      </c>
      <c r="L231" s="167"/>
      <c r="M231" s="172"/>
      <c r="N231" s="173"/>
      <c r="O231" s="173"/>
      <c r="P231" s="173"/>
      <c r="Q231" s="173"/>
      <c r="R231" s="173"/>
      <c r="S231" s="173"/>
      <c r="T231" s="174"/>
      <c r="AT231" s="169" t="s">
        <v>143</v>
      </c>
      <c r="AU231" s="169" t="s">
        <v>84</v>
      </c>
      <c r="AV231" s="13" t="s">
        <v>84</v>
      </c>
      <c r="AW231" s="13" t="s">
        <v>3</v>
      </c>
      <c r="AX231" s="13" t="s">
        <v>77</v>
      </c>
      <c r="AY231" s="169" t="s">
        <v>135</v>
      </c>
    </row>
    <row r="232" spans="1:65" s="2" customFormat="1" ht="37.9" customHeight="1">
      <c r="A232" s="28"/>
      <c r="B232" s="153"/>
      <c r="C232" s="182" t="s">
        <v>318</v>
      </c>
      <c r="D232" s="182" t="s">
        <v>215</v>
      </c>
      <c r="E232" s="183" t="s">
        <v>319</v>
      </c>
      <c r="F232" s="184" t="s">
        <v>320</v>
      </c>
      <c r="G232" s="185" t="s">
        <v>263</v>
      </c>
      <c r="H232" s="186">
        <v>3.03</v>
      </c>
      <c r="I232" s="187"/>
      <c r="J232" s="187">
        <f>ROUND(I232*H232,2)</f>
        <v>0</v>
      </c>
      <c r="K232" s="188"/>
      <c r="L232" s="189"/>
      <c r="M232" s="190" t="s">
        <v>1</v>
      </c>
      <c r="N232" s="191" t="s">
        <v>35</v>
      </c>
      <c r="O232" s="163">
        <v>0</v>
      </c>
      <c r="P232" s="163">
        <f>O232*H232</f>
        <v>0</v>
      </c>
      <c r="Q232" s="163">
        <v>1.45</v>
      </c>
      <c r="R232" s="163">
        <f>Q232*H232</f>
        <v>4.3934999999999995</v>
      </c>
      <c r="S232" s="163">
        <v>0</v>
      </c>
      <c r="T232" s="164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65" t="s">
        <v>179</v>
      </c>
      <c r="AT232" s="165" t="s">
        <v>215</v>
      </c>
      <c r="AU232" s="165" t="s">
        <v>84</v>
      </c>
      <c r="AY232" s="16" t="s">
        <v>135</v>
      </c>
      <c r="BE232" s="166">
        <f>IF(N232="základná",J232,0)</f>
        <v>0</v>
      </c>
      <c r="BF232" s="166">
        <f>IF(N232="znížená",J232,0)</f>
        <v>0</v>
      </c>
      <c r="BG232" s="166">
        <f>IF(N232="zákl. prenesená",J232,0)</f>
        <v>0</v>
      </c>
      <c r="BH232" s="166">
        <f>IF(N232="zníž. prenesená",J232,0)</f>
        <v>0</v>
      </c>
      <c r="BI232" s="166">
        <f>IF(N232="nulová",J232,0)</f>
        <v>0</v>
      </c>
      <c r="BJ232" s="16" t="s">
        <v>84</v>
      </c>
      <c r="BK232" s="166">
        <f>ROUND(I232*H232,2)</f>
        <v>0</v>
      </c>
      <c r="BL232" s="16" t="s">
        <v>141</v>
      </c>
      <c r="BM232" s="165" t="s">
        <v>321</v>
      </c>
    </row>
    <row r="233" spans="1:65" s="2" customFormat="1" ht="37.9" customHeight="1">
      <c r="A233" s="28"/>
      <c r="B233" s="153"/>
      <c r="C233" s="182" t="s">
        <v>322</v>
      </c>
      <c r="D233" s="182" t="s">
        <v>215</v>
      </c>
      <c r="E233" s="183" t="s">
        <v>323</v>
      </c>
      <c r="F233" s="184" t="s">
        <v>324</v>
      </c>
      <c r="G233" s="185" t="s">
        <v>263</v>
      </c>
      <c r="H233" s="186">
        <v>1.01</v>
      </c>
      <c r="I233" s="187"/>
      <c r="J233" s="187">
        <f>ROUND(I233*H233,2)</f>
        <v>0</v>
      </c>
      <c r="K233" s="188"/>
      <c r="L233" s="189"/>
      <c r="M233" s="190" t="s">
        <v>1</v>
      </c>
      <c r="N233" s="191" t="s">
        <v>35</v>
      </c>
      <c r="O233" s="163">
        <v>0</v>
      </c>
      <c r="P233" s="163">
        <f>O233*H233</f>
        <v>0</v>
      </c>
      <c r="Q233" s="163">
        <v>1.45</v>
      </c>
      <c r="R233" s="163">
        <f>Q233*H233</f>
        <v>1.4644999999999999</v>
      </c>
      <c r="S233" s="163">
        <v>0</v>
      </c>
      <c r="T233" s="164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65" t="s">
        <v>179</v>
      </c>
      <c r="AT233" s="165" t="s">
        <v>215</v>
      </c>
      <c r="AU233" s="165" t="s">
        <v>84</v>
      </c>
      <c r="AY233" s="16" t="s">
        <v>135</v>
      </c>
      <c r="BE233" s="166">
        <f>IF(N233="základná",J233,0)</f>
        <v>0</v>
      </c>
      <c r="BF233" s="166">
        <f>IF(N233="znížená",J233,0)</f>
        <v>0</v>
      </c>
      <c r="BG233" s="166">
        <f>IF(N233="zákl. prenesená",J233,0)</f>
        <v>0</v>
      </c>
      <c r="BH233" s="166">
        <f>IF(N233="zníž. prenesená",J233,0)</f>
        <v>0</v>
      </c>
      <c r="BI233" s="166">
        <f>IF(N233="nulová",J233,0)</f>
        <v>0</v>
      </c>
      <c r="BJ233" s="16" t="s">
        <v>84</v>
      </c>
      <c r="BK233" s="166">
        <f>ROUND(I233*H233,2)</f>
        <v>0</v>
      </c>
      <c r="BL233" s="16" t="s">
        <v>141</v>
      </c>
      <c r="BM233" s="165" t="s">
        <v>325</v>
      </c>
    </row>
    <row r="234" spans="1:65" s="2" customFormat="1" ht="24.2" customHeight="1">
      <c r="A234" s="28"/>
      <c r="B234" s="153"/>
      <c r="C234" s="182" t="s">
        <v>326</v>
      </c>
      <c r="D234" s="182" t="s">
        <v>215</v>
      </c>
      <c r="E234" s="183" t="s">
        <v>327</v>
      </c>
      <c r="F234" s="184" t="s">
        <v>328</v>
      </c>
      <c r="G234" s="185" t="s">
        <v>263</v>
      </c>
      <c r="H234" s="186">
        <v>2.02</v>
      </c>
      <c r="I234" s="187"/>
      <c r="J234" s="187">
        <f>ROUND(I234*H234,2)</f>
        <v>0</v>
      </c>
      <c r="K234" s="188"/>
      <c r="L234" s="189"/>
      <c r="M234" s="190" t="s">
        <v>1</v>
      </c>
      <c r="N234" s="191" t="s">
        <v>35</v>
      </c>
      <c r="O234" s="163">
        <v>0</v>
      </c>
      <c r="P234" s="163">
        <f>O234*H234</f>
        <v>0</v>
      </c>
      <c r="Q234" s="163">
        <v>0.73199999999999998</v>
      </c>
      <c r="R234" s="163">
        <f>Q234*H234</f>
        <v>1.47864</v>
      </c>
      <c r="S234" s="163">
        <v>0</v>
      </c>
      <c r="T234" s="164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65" t="s">
        <v>179</v>
      </c>
      <c r="AT234" s="165" t="s">
        <v>215</v>
      </c>
      <c r="AU234" s="165" t="s">
        <v>84</v>
      </c>
      <c r="AY234" s="16" t="s">
        <v>135</v>
      </c>
      <c r="BE234" s="166">
        <f>IF(N234="základná",J234,0)</f>
        <v>0</v>
      </c>
      <c r="BF234" s="166">
        <f>IF(N234="znížená",J234,0)</f>
        <v>0</v>
      </c>
      <c r="BG234" s="166">
        <f>IF(N234="zákl. prenesená",J234,0)</f>
        <v>0</v>
      </c>
      <c r="BH234" s="166">
        <f>IF(N234="zníž. prenesená",J234,0)</f>
        <v>0</v>
      </c>
      <c r="BI234" s="166">
        <f>IF(N234="nulová",J234,0)</f>
        <v>0</v>
      </c>
      <c r="BJ234" s="16" t="s">
        <v>84</v>
      </c>
      <c r="BK234" s="166">
        <f>ROUND(I234*H234,2)</f>
        <v>0</v>
      </c>
      <c r="BL234" s="16" t="s">
        <v>141</v>
      </c>
      <c r="BM234" s="165" t="s">
        <v>329</v>
      </c>
    </row>
    <row r="235" spans="1:65" s="13" customFormat="1">
      <c r="B235" s="167"/>
      <c r="D235" s="168" t="s">
        <v>143</v>
      </c>
      <c r="E235" s="169" t="s">
        <v>1</v>
      </c>
      <c r="F235" s="170" t="s">
        <v>84</v>
      </c>
      <c r="H235" s="171">
        <v>2</v>
      </c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143</v>
      </c>
      <c r="AU235" s="169" t="s">
        <v>84</v>
      </c>
      <c r="AV235" s="13" t="s">
        <v>84</v>
      </c>
      <c r="AW235" s="13" t="s">
        <v>26</v>
      </c>
      <c r="AX235" s="13" t="s">
        <v>77</v>
      </c>
      <c r="AY235" s="169" t="s">
        <v>135</v>
      </c>
    </row>
    <row r="236" spans="1:65" s="13" customFormat="1">
      <c r="B236" s="167"/>
      <c r="D236" s="168" t="s">
        <v>143</v>
      </c>
      <c r="F236" s="170" t="s">
        <v>330</v>
      </c>
      <c r="H236" s="171">
        <v>2.02</v>
      </c>
      <c r="L236" s="167"/>
      <c r="M236" s="172"/>
      <c r="N236" s="173"/>
      <c r="O236" s="173"/>
      <c r="P236" s="173"/>
      <c r="Q236" s="173"/>
      <c r="R236" s="173"/>
      <c r="S236" s="173"/>
      <c r="T236" s="174"/>
      <c r="AT236" s="169" t="s">
        <v>143</v>
      </c>
      <c r="AU236" s="169" t="s">
        <v>84</v>
      </c>
      <c r="AV236" s="13" t="s">
        <v>84</v>
      </c>
      <c r="AW236" s="13" t="s">
        <v>3</v>
      </c>
      <c r="AX236" s="13" t="s">
        <v>77</v>
      </c>
      <c r="AY236" s="169" t="s">
        <v>135</v>
      </c>
    </row>
    <row r="237" spans="1:65" s="2" customFormat="1" ht="24.2" customHeight="1">
      <c r="A237" s="28"/>
      <c r="B237" s="153"/>
      <c r="C237" s="182" t="s">
        <v>331</v>
      </c>
      <c r="D237" s="182" t="s">
        <v>215</v>
      </c>
      <c r="E237" s="183" t="s">
        <v>332</v>
      </c>
      <c r="F237" s="184" t="s">
        <v>333</v>
      </c>
      <c r="G237" s="185" t="s">
        <v>263</v>
      </c>
      <c r="H237" s="186">
        <v>20</v>
      </c>
      <c r="I237" s="187"/>
      <c r="J237" s="187">
        <f>ROUND(I237*H237,2)</f>
        <v>0</v>
      </c>
      <c r="K237" s="188"/>
      <c r="L237" s="189"/>
      <c r="M237" s="190" t="s">
        <v>1</v>
      </c>
      <c r="N237" s="191" t="s">
        <v>35</v>
      </c>
      <c r="O237" s="163">
        <v>0</v>
      </c>
      <c r="P237" s="163">
        <f>O237*H237</f>
        <v>0</v>
      </c>
      <c r="Q237" s="163">
        <v>2E-3</v>
      </c>
      <c r="R237" s="163">
        <f>Q237*H237</f>
        <v>0.04</v>
      </c>
      <c r="S237" s="163">
        <v>0</v>
      </c>
      <c r="T237" s="164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65" t="s">
        <v>179</v>
      </c>
      <c r="AT237" s="165" t="s">
        <v>215</v>
      </c>
      <c r="AU237" s="165" t="s">
        <v>84</v>
      </c>
      <c r="AY237" s="16" t="s">
        <v>135</v>
      </c>
      <c r="BE237" s="166">
        <f>IF(N237="základná",J237,0)</f>
        <v>0</v>
      </c>
      <c r="BF237" s="166">
        <f>IF(N237="znížená",J237,0)</f>
        <v>0</v>
      </c>
      <c r="BG237" s="166">
        <f>IF(N237="zákl. prenesená",J237,0)</f>
        <v>0</v>
      </c>
      <c r="BH237" s="166">
        <f>IF(N237="zníž. prenesená",J237,0)</f>
        <v>0</v>
      </c>
      <c r="BI237" s="166">
        <f>IF(N237="nulová",J237,0)</f>
        <v>0</v>
      </c>
      <c r="BJ237" s="16" t="s">
        <v>84</v>
      </c>
      <c r="BK237" s="166">
        <f>ROUND(I237*H237,2)</f>
        <v>0</v>
      </c>
      <c r="BL237" s="16" t="s">
        <v>141</v>
      </c>
      <c r="BM237" s="165" t="s">
        <v>334</v>
      </c>
    </row>
    <row r="238" spans="1:65" s="13" customFormat="1">
      <c r="B238" s="167"/>
      <c r="D238" s="168" t="s">
        <v>143</v>
      </c>
      <c r="E238" s="169" t="s">
        <v>1</v>
      </c>
      <c r="F238" s="170" t="s">
        <v>335</v>
      </c>
      <c r="H238" s="171">
        <v>20</v>
      </c>
      <c r="L238" s="167"/>
      <c r="M238" s="172"/>
      <c r="N238" s="173"/>
      <c r="O238" s="173"/>
      <c r="P238" s="173"/>
      <c r="Q238" s="173"/>
      <c r="R238" s="173"/>
      <c r="S238" s="173"/>
      <c r="T238" s="174"/>
      <c r="AT238" s="169" t="s">
        <v>143</v>
      </c>
      <c r="AU238" s="169" t="s">
        <v>84</v>
      </c>
      <c r="AV238" s="13" t="s">
        <v>84</v>
      </c>
      <c r="AW238" s="13" t="s">
        <v>26</v>
      </c>
      <c r="AX238" s="13" t="s">
        <v>77</v>
      </c>
      <c r="AY238" s="169" t="s">
        <v>135</v>
      </c>
    </row>
    <row r="239" spans="1:65" s="2" customFormat="1" ht="24.2" customHeight="1">
      <c r="A239" s="28"/>
      <c r="B239" s="153"/>
      <c r="C239" s="154" t="s">
        <v>336</v>
      </c>
      <c r="D239" s="154" t="s">
        <v>137</v>
      </c>
      <c r="E239" s="155" t="s">
        <v>337</v>
      </c>
      <c r="F239" s="156" t="s">
        <v>338</v>
      </c>
      <c r="G239" s="157" t="s">
        <v>263</v>
      </c>
      <c r="H239" s="158">
        <v>4</v>
      </c>
      <c r="I239" s="159"/>
      <c r="J239" s="159">
        <f>ROUND(I239*H239,2)</f>
        <v>0</v>
      </c>
      <c r="K239" s="160"/>
      <c r="L239" s="29"/>
      <c r="M239" s="161" t="s">
        <v>1</v>
      </c>
      <c r="N239" s="162" t="s">
        <v>35</v>
      </c>
      <c r="O239" s="163">
        <v>1.002</v>
      </c>
      <c r="P239" s="163">
        <f>O239*H239</f>
        <v>4.008</v>
      </c>
      <c r="Q239" s="163">
        <v>6.3E-3</v>
      </c>
      <c r="R239" s="163">
        <f>Q239*H239</f>
        <v>2.52E-2</v>
      </c>
      <c r="S239" s="163">
        <v>0</v>
      </c>
      <c r="T239" s="164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65" t="s">
        <v>141</v>
      </c>
      <c r="AT239" s="165" t="s">
        <v>137</v>
      </c>
      <c r="AU239" s="165" t="s">
        <v>84</v>
      </c>
      <c r="AY239" s="16" t="s">
        <v>135</v>
      </c>
      <c r="BE239" s="166">
        <f>IF(N239="základná",J239,0)</f>
        <v>0</v>
      </c>
      <c r="BF239" s="166">
        <f>IF(N239="znížená",J239,0)</f>
        <v>0</v>
      </c>
      <c r="BG239" s="166">
        <f>IF(N239="zákl. prenesená",J239,0)</f>
        <v>0</v>
      </c>
      <c r="BH239" s="166">
        <f>IF(N239="zníž. prenesená",J239,0)</f>
        <v>0</v>
      </c>
      <c r="BI239" s="166">
        <f>IF(N239="nulová",J239,0)</f>
        <v>0</v>
      </c>
      <c r="BJ239" s="16" t="s">
        <v>84</v>
      </c>
      <c r="BK239" s="166">
        <f>ROUND(I239*H239,2)</f>
        <v>0</v>
      </c>
      <c r="BL239" s="16" t="s">
        <v>141</v>
      </c>
      <c r="BM239" s="165" t="s">
        <v>339</v>
      </c>
    </row>
    <row r="240" spans="1:65" s="2" customFormat="1" ht="21.75" customHeight="1">
      <c r="A240" s="28"/>
      <c r="B240" s="153"/>
      <c r="C240" s="182" t="s">
        <v>340</v>
      </c>
      <c r="D240" s="182" t="s">
        <v>215</v>
      </c>
      <c r="E240" s="183" t="s">
        <v>341</v>
      </c>
      <c r="F240" s="184" t="s">
        <v>342</v>
      </c>
      <c r="G240" s="185" t="s">
        <v>263</v>
      </c>
      <c r="H240" s="186">
        <v>4</v>
      </c>
      <c r="I240" s="187"/>
      <c r="J240" s="187">
        <f>ROUND(I240*H240,2)</f>
        <v>0</v>
      </c>
      <c r="K240" s="188"/>
      <c r="L240" s="189"/>
      <c r="M240" s="190" t="s">
        <v>1</v>
      </c>
      <c r="N240" s="191" t="s">
        <v>35</v>
      </c>
      <c r="O240" s="163">
        <v>0</v>
      </c>
      <c r="P240" s="163">
        <f>O240*H240</f>
        <v>0</v>
      </c>
      <c r="Q240" s="163">
        <v>0.06</v>
      </c>
      <c r="R240" s="163">
        <f>Q240*H240</f>
        <v>0.24</v>
      </c>
      <c r="S240" s="163">
        <v>0</v>
      </c>
      <c r="T240" s="164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65" t="s">
        <v>179</v>
      </c>
      <c r="AT240" s="165" t="s">
        <v>215</v>
      </c>
      <c r="AU240" s="165" t="s">
        <v>84</v>
      </c>
      <c r="AY240" s="16" t="s">
        <v>135</v>
      </c>
      <c r="BE240" s="166">
        <f>IF(N240="základná",J240,0)</f>
        <v>0</v>
      </c>
      <c r="BF240" s="166">
        <f>IF(N240="znížená",J240,0)</f>
        <v>0</v>
      </c>
      <c r="BG240" s="166">
        <f>IF(N240="zákl. prenesená",J240,0)</f>
        <v>0</v>
      </c>
      <c r="BH240" s="166">
        <f>IF(N240="zníž. prenesená",J240,0)</f>
        <v>0</v>
      </c>
      <c r="BI240" s="166">
        <f>IF(N240="nulová",J240,0)</f>
        <v>0</v>
      </c>
      <c r="BJ240" s="16" t="s">
        <v>84</v>
      </c>
      <c r="BK240" s="166">
        <f>ROUND(I240*H240,2)</f>
        <v>0</v>
      </c>
      <c r="BL240" s="16" t="s">
        <v>141</v>
      </c>
      <c r="BM240" s="165" t="s">
        <v>343</v>
      </c>
    </row>
    <row r="241" spans="1:65" s="12" customFormat="1" ht="22.9" customHeight="1">
      <c r="B241" s="141"/>
      <c r="D241" s="142" t="s">
        <v>68</v>
      </c>
      <c r="E241" s="151" t="s">
        <v>184</v>
      </c>
      <c r="F241" s="151" t="s">
        <v>344</v>
      </c>
      <c r="J241" s="152">
        <f>BK241</f>
        <v>0</v>
      </c>
      <c r="L241" s="141"/>
      <c r="M241" s="145"/>
      <c r="N241" s="146"/>
      <c r="O241" s="146"/>
      <c r="P241" s="147">
        <f>SUM(P242:P265)</f>
        <v>231.07665900000001</v>
      </c>
      <c r="Q241" s="146"/>
      <c r="R241" s="147">
        <f>SUM(R242:R265)</f>
        <v>1.2039999999999999E-2</v>
      </c>
      <c r="S241" s="146"/>
      <c r="T241" s="148">
        <f>SUM(T242:T265)</f>
        <v>12.543200000000001</v>
      </c>
      <c r="AR241" s="142" t="s">
        <v>77</v>
      </c>
      <c r="AT241" s="149" t="s">
        <v>68</v>
      </c>
      <c r="AU241" s="149" t="s">
        <v>77</v>
      </c>
      <c r="AY241" s="142" t="s">
        <v>135</v>
      </c>
      <c r="BK241" s="150">
        <f>SUM(BK242:BK265)</f>
        <v>0</v>
      </c>
    </row>
    <row r="242" spans="1:65" s="2" customFormat="1" ht="24.2" customHeight="1">
      <c r="A242" s="28"/>
      <c r="B242" s="153"/>
      <c r="C242" s="154" t="s">
        <v>345</v>
      </c>
      <c r="D242" s="154" t="s">
        <v>137</v>
      </c>
      <c r="E242" s="155" t="s">
        <v>346</v>
      </c>
      <c r="F242" s="156" t="s">
        <v>347</v>
      </c>
      <c r="G242" s="157" t="s">
        <v>257</v>
      </c>
      <c r="H242" s="158">
        <v>172</v>
      </c>
      <c r="I242" s="159"/>
      <c r="J242" s="159">
        <f>ROUND(I242*H242,2)</f>
        <v>0</v>
      </c>
      <c r="K242" s="160"/>
      <c r="L242" s="29"/>
      <c r="M242" s="161" t="s">
        <v>1</v>
      </c>
      <c r="N242" s="162" t="s">
        <v>35</v>
      </c>
      <c r="O242" s="163">
        <v>0.14499999999999999</v>
      </c>
      <c r="P242" s="163">
        <f>O242*H242</f>
        <v>24.939999999999998</v>
      </c>
      <c r="Q242" s="163">
        <v>0</v>
      </c>
      <c r="R242" s="163">
        <f>Q242*H242</f>
        <v>0</v>
      </c>
      <c r="S242" s="163">
        <v>0</v>
      </c>
      <c r="T242" s="164">
        <f>S242*H242</f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65" t="s">
        <v>141</v>
      </c>
      <c r="AT242" s="165" t="s">
        <v>137</v>
      </c>
      <c r="AU242" s="165" t="s">
        <v>84</v>
      </c>
      <c r="AY242" s="16" t="s">
        <v>135</v>
      </c>
      <c r="BE242" s="166">
        <f>IF(N242="základná",J242,0)</f>
        <v>0</v>
      </c>
      <c r="BF242" s="166">
        <f>IF(N242="znížená",J242,0)</f>
        <v>0</v>
      </c>
      <c r="BG242" s="166">
        <f>IF(N242="zákl. prenesená",J242,0)</f>
        <v>0</v>
      </c>
      <c r="BH242" s="166">
        <f>IF(N242="zníž. prenesená",J242,0)</f>
        <v>0</v>
      </c>
      <c r="BI242" s="166">
        <f>IF(N242="nulová",J242,0)</f>
        <v>0</v>
      </c>
      <c r="BJ242" s="16" t="s">
        <v>84</v>
      </c>
      <c r="BK242" s="166">
        <f>ROUND(I242*H242,2)</f>
        <v>0</v>
      </c>
      <c r="BL242" s="16" t="s">
        <v>141</v>
      </c>
      <c r="BM242" s="165" t="s">
        <v>348</v>
      </c>
    </row>
    <row r="243" spans="1:65" s="13" customFormat="1">
      <c r="B243" s="167"/>
      <c r="D243" s="168" t="s">
        <v>143</v>
      </c>
      <c r="E243" s="169" t="s">
        <v>1</v>
      </c>
      <c r="F243" s="170" t="s">
        <v>349</v>
      </c>
      <c r="H243" s="171">
        <v>68</v>
      </c>
      <c r="L243" s="167"/>
      <c r="M243" s="172"/>
      <c r="N243" s="173"/>
      <c r="O243" s="173"/>
      <c r="P243" s="173"/>
      <c r="Q243" s="173"/>
      <c r="R243" s="173"/>
      <c r="S243" s="173"/>
      <c r="T243" s="174"/>
      <c r="AT243" s="169" t="s">
        <v>143</v>
      </c>
      <c r="AU243" s="169" t="s">
        <v>84</v>
      </c>
      <c r="AV243" s="13" t="s">
        <v>84</v>
      </c>
      <c r="AW243" s="13" t="s">
        <v>26</v>
      </c>
      <c r="AX243" s="13" t="s">
        <v>69</v>
      </c>
      <c r="AY243" s="169" t="s">
        <v>135</v>
      </c>
    </row>
    <row r="244" spans="1:65" s="13" customFormat="1">
      <c r="B244" s="167"/>
      <c r="D244" s="168" t="s">
        <v>143</v>
      </c>
      <c r="E244" s="169" t="s">
        <v>1</v>
      </c>
      <c r="F244" s="170" t="s">
        <v>350</v>
      </c>
      <c r="H244" s="171">
        <v>74</v>
      </c>
      <c r="L244" s="167"/>
      <c r="M244" s="172"/>
      <c r="N244" s="173"/>
      <c r="O244" s="173"/>
      <c r="P244" s="173"/>
      <c r="Q244" s="173"/>
      <c r="R244" s="173"/>
      <c r="S244" s="173"/>
      <c r="T244" s="174"/>
      <c r="AT244" s="169" t="s">
        <v>143</v>
      </c>
      <c r="AU244" s="169" t="s">
        <v>84</v>
      </c>
      <c r="AV244" s="13" t="s">
        <v>84</v>
      </c>
      <c r="AW244" s="13" t="s">
        <v>26</v>
      </c>
      <c r="AX244" s="13" t="s">
        <v>69</v>
      </c>
      <c r="AY244" s="169" t="s">
        <v>135</v>
      </c>
    </row>
    <row r="245" spans="1:65" s="13" customFormat="1">
      <c r="B245" s="167"/>
      <c r="D245" s="168" t="s">
        <v>143</v>
      </c>
      <c r="E245" s="169" t="s">
        <v>1</v>
      </c>
      <c r="F245" s="170" t="s">
        <v>351</v>
      </c>
      <c r="H245" s="171">
        <v>30</v>
      </c>
      <c r="L245" s="167"/>
      <c r="M245" s="172"/>
      <c r="N245" s="173"/>
      <c r="O245" s="173"/>
      <c r="P245" s="173"/>
      <c r="Q245" s="173"/>
      <c r="R245" s="173"/>
      <c r="S245" s="173"/>
      <c r="T245" s="174"/>
      <c r="AT245" s="169" t="s">
        <v>143</v>
      </c>
      <c r="AU245" s="169" t="s">
        <v>84</v>
      </c>
      <c r="AV245" s="13" t="s">
        <v>84</v>
      </c>
      <c r="AW245" s="13" t="s">
        <v>26</v>
      </c>
      <c r="AX245" s="13" t="s">
        <v>69</v>
      </c>
      <c r="AY245" s="169" t="s">
        <v>135</v>
      </c>
    </row>
    <row r="246" spans="1:65" s="14" customFormat="1">
      <c r="B246" s="175"/>
      <c r="D246" s="168" t="s">
        <v>143</v>
      </c>
      <c r="E246" s="176" t="s">
        <v>1</v>
      </c>
      <c r="F246" s="177" t="s">
        <v>147</v>
      </c>
      <c r="H246" s="178">
        <v>172</v>
      </c>
      <c r="L246" s="175"/>
      <c r="M246" s="179"/>
      <c r="N246" s="180"/>
      <c r="O246" s="180"/>
      <c r="P246" s="180"/>
      <c r="Q246" s="180"/>
      <c r="R246" s="180"/>
      <c r="S246" s="180"/>
      <c r="T246" s="181"/>
      <c r="AT246" s="176" t="s">
        <v>143</v>
      </c>
      <c r="AU246" s="176" t="s">
        <v>84</v>
      </c>
      <c r="AV246" s="14" t="s">
        <v>141</v>
      </c>
      <c r="AW246" s="14" t="s">
        <v>26</v>
      </c>
      <c r="AX246" s="14" t="s">
        <v>77</v>
      </c>
      <c r="AY246" s="176" t="s">
        <v>135</v>
      </c>
    </row>
    <row r="247" spans="1:65" s="2" customFormat="1" ht="24.2" customHeight="1">
      <c r="A247" s="28"/>
      <c r="B247" s="153"/>
      <c r="C247" s="154" t="s">
        <v>352</v>
      </c>
      <c r="D247" s="154" t="s">
        <v>137</v>
      </c>
      <c r="E247" s="155" t="s">
        <v>353</v>
      </c>
      <c r="F247" s="156" t="s">
        <v>354</v>
      </c>
      <c r="G247" s="157" t="s">
        <v>257</v>
      </c>
      <c r="H247" s="158">
        <v>172</v>
      </c>
      <c r="I247" s="159"/>
      <c r="J247" s="159">
        <f>ROUND(I247*H247,2)</f>
        <v>0</v>
      </c>
      <c r="K247" s="160"/>
      <c r="L247" s="29"/>
      <c r="M247" s="161" t="s">
        <v>1</v>
      </c>
      <c r="N247" s="162" t="s">
        <v>35</v>
      </c>
      <c r="O247" s="163">
        <v>0.45100000000000001</v>
      </c>
      <c r="P247" s="163">
        <f>O247*H247</f>
        <v>77.572000000000003</v>
      </c>
      <c r="Q247" s="163">
        <v>6.9999999999999994E-5</v>
      </c>
      <c r="R247" s="163">
        <f>Q247*H247</f>
        <v>1.2039999999999999E-2</v>
      </c>
      <c r="S247" s="163">
        <v>0</v>
      </c>
      <c r="T247" s="164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65" t="s">
        <v>141</v>
      </c>
      <c r="AT247" s="165" t="s">
        <v>137</v>
      </c>
      <c r="AU247" s="165" t="s">
        <v>84</v>
      </c>
      <c r="AY247" s="16" t="s">
        <v>135</v>
      </c>
      <c r="BE247" s="166">
        <f>IF(N247="základná",J247,0)</f>
        <v>0</v>
      </c>
      <c r="BF247" s="166">
        <f>IF(N247="znížená",J247,0)</f>
        <v>0</v>
      </c>
      <c r="BG247" s="166">
        <f>IF(N247="zákl. prenesená",J247,0)</f>
        <v>0</v>
      </c>
      <c r="BH247" s="166">
        <f>IF(N247="zníž. prenesená",J247,0)</f>
        <v>0</v>
      </c>
      <c r="BI247" s="166">
        <f>IF(N247="nulová",J247,0)</f>
        <v>0</v>
      </c>
      <c r="BJ247" s="16" t="s">
        <v>84</v>
      </c>
      <c r="BK247" s="166">
        <f>ROUND(I247*H247,2)</f>
        <v>0</v>
      </c>
      <c r="BL247" s="16" t="s">
        <v>141</v>
      </c>
      <c r="BM247" s="165" t="s">
        <v>355</v>
      </c>
    </row>
    <row r="248" spans="1:65" s="13" customFormat="1">
      <c r="B248" s="167"/>
      <c r="D248" s="168" t="s">
        <v>143</v>
      </c>
      <c r="E248" s="169" t="s">
        <v>1</v>
      </c>
      <c r="F248" s="170" t="s">
        <v>356</v>
      </c>
      <c r="H248" s="171">
        <v>172</v>
      </c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143</v>
      </c>
      <c r="AU248" s="169" t="s">
        <v>84</v>
      </c>
      <c r="AV248" s="13" t="s">
        <v>84</v>
      </c>
      <c r="AW248" s="13" t="s">
        <v>26</v>
      </c>
      <c r="AX248" s="13" t="s">
        <v>77</v>
      </c>
      <c r="AY248" s="169" t="s">
        <v>135</v>
      </c>
    </row>
    <row r="249" spans="1:65" s="2" customFormat="1" ht="24.2" customHeight="1">
      <c r="A249" s="28"/>
      <c r="B249" s="153"/>
      <c r="C249" s="154" t="s">
        <v>357</v>
      </c>
      <c r="D249" s="154" t="s">
        <v>137</v>
      </c>
      <c r="E249" s="155" t="s">
        <v>358</v>
      </c>
      <c r="F249" s="156" t="s">
        <v>359</v>
      </c>
      <c r="G249" s="157" t="s">
        <v>140</v>
      </c>
      <c r="H249" s="158">
        <v>25.321000000000002</v>
      </c>
      <c r="I249" s="159"/>
      <c r="J249" s="159">
        <f>ROUND(I249*H249,2)</f>
        <v>0</v>
      </c>
      <c r="K249" s="160"/>
      <c r="L249" s="29"/>
      <c r="M249" s="161" t="s">
        <v>1</v>
      </c>
      <c r="N249" s="162" t="s">
        <v>35</v>
      </c>
      <c r="O249" s="163">
        <v>0.33900000000000002</v>
      </c>
      <c r="P249" s="163">
        <f>O249*H249</f>
        <v>8.5838190000000019</v>
      </c>
      <c r="Q249" s="163">
        <v>0</v>
      </c>
      <c r="R249" s="163">
        <f>Q249*H249</f>
        <v>0</v>
      </c>
      <c r="S249" s="163">
        <v>0.2</v>
      </c>
      <c r="T249" s="164">
        <f>S249*H249</f>
        <v>5.0642000000000005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65" t="s">
        <v>141</v>
      </c>
      <c r="AT249" s="165" t="s">
        <v>137</v>
      </c>
      <c r="AU249" s="165" t="s">
        <v>84</v>
      </c>
      <c r="AY249" s="16" t="s">
        <v>135</v>
      </c>
      <c r="BE249" s="166">
        <f>IF(N249="základná",J249,0)</f>
        <v>0</v>
      </c>
      <c r="BF249" s="166">
        <f>IF(N249="znížená",J249,0)</f>
        <v>0</v>
      </c>
      <c r="BG249" s="166">
        <f>IF(N249="zákl. prenesená",J249,0)</f>
        <v>0</v>
      </c>
      <c r="BH249" s="166">
        <f>IF(N249="zníž. prenesená",J249,0)</f>
        <v>0</v>
      </c>
      <c r="BI249" s="166">
        <f>IF(N249="nulová",J249,0)</f>
        <v>0</v>
      </c>
      <c r="BJ249" s="16" t="s">
        <v>84</v>
      </c>
      <c r="BK249" s="166">
        <f>ROUND(I249*H249,2)</f>
        <v>0</v>
      </c>
      <c r="BL249" s="16" t="s">
        <v>141</v>
      </c>
      <c r="BM249" s="165" t="s">
        <v>360</v>
      </c>
    </row>
    <row r="250" spans="1:65" s="13" customFormat="1" ht="22.5">
      <c r="B250" s="167"/>
      <c r="D250" s="168" t="s">
        <v>143</v>
      </c>
      <c r="E250" s="169" t="s">
        <v>1</v>
      </c>
      <c r="F250" s="170" t="s">
        <v>361</v>
      </c>
      <c r="H250" s="171">
        <v>24.114999999999998</v>
      </c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143</v>
      </c>
      <c r="AU250" s="169" t="s">
        <v>84</v>
      </c>
      <c r="AV250" s="13" t="s">
        <v>84</v>
      </c>
      <c r="AW250" s="13" t="s">
        <v>26</v>
      </c>
      <c r="AX250" s="13" t="s">
        <v>69</v>
      </c>
      <c r="AY250" s="169" t="s">
        <v>135</v>
      </c>
    </row>
    <row r="251" spans="1:65" s="14" customFormat="1">
      <c r="B251" s="175"/>
      <c r="D251" s="168" t="s">
        <v>143</v>
      </c>
      <c r="E251" s="176" t="s">
        <v>362</v>
      </c>
      <c r="F251" s="177" t="s">
        <v>147</v>
      </c>
      <c r="H251" s="178">
        <v>24.114999999999998</v>
      </c>
      <c r="L251" s="175"/>
      <c r="M251" s="179"/>
      <c r="N251" s="180"/>
      <c r="O251" s="180"/>
      <c r="P251" s="180"/>
      <c r="Q251" s="180"/>
      <c r="R251" s="180"/>
      <c r="S251" s="180"/>
      <c r="T251" s="181"/>
      <c r="AT251" s="176" t="s">
        <v>143</v>
      </c>
      <c r="AU251" s="176" t="s">
        <v>84</v>
      </c>
      <c r="AV251" s="14" t="s">
        <v>141</v>
      </c>
      <c r="AW251" s="14" t="s">
        <v>26</v>
      </c>
      <c r="AX251" s="14" t="s">
        <v>77</v>
      </c>
      <c r="AY251" s="176" t="s">
        <v>135</v>
      </c>
    </row>
    <row r="252" spans="1:65" s="13" customFormat="1">
      <c r="B252" s="167"/>
      <c r="D252" s="168" t="s">
        <v>143</v>
      </c>
      <c r="F252" s="170" t="s">
        <v>363</v>
      </c>
      <c r="H252" s="171">
        <v>25.321000000000002</v>
      </c>
      <c r="L252" s="167"/>
      <c r="M252" s="172"/>
      <c r="N252" s="173"/>
      <c r="O252" s="173"/>
      <c r="P252" s="173"/>
      <c r="Q252" s="173"/>
      <c r="R252" s="173"/>
      <c r="S252" s="173"/>
      <c r="T252" s="174"/>
      <c r="AT252" s="169" t="s">
        <v>143</v>
      </c>
      <c r="AU252" s="169" t="s">
        <v>84</v>
      </c>
      <c r="AV252" s="13" t="s">
        <v>84</v>
      </c>
      <c r="AW252" s="13" t="s">
        <v>3</v>
      </c>
      <c r="AX252" s="13" t="s">
        <v>77</v>
      </c>
      <c r="AY252" s="169" t="s">
        <v>135</v>
      </c>
    </row>
    <row r="253" spans="1:65" s="2" customFormat="1" ht="24.2" customHeight="1">
      <c r="A253" s="28"/>
      <c r="B253" s="153"/>
      <c r="C253" s="154" t="s">
        <v>364</v>
      </c>
      <c r="D253" s="154" t="s">
        <v>137</v>
      </c>
      <c r="E253" s="155" t="s">
        <v>365</v>
      </c>
      <c r="F253" s="156" t="s">
        <v>366</v>
      </c>
      <c r="G253" s="157" t="s">
        <v>257</v>
      </c>
      <c r="H253" s="158">
        <v>79</v>
      </c>
      <c r="I253" s="159"/>
      <c r="J253" s="159">
        <f>ROUND(I253*H253,2)</f>
        <v>0</v>
      </c>
      <c r="K253" s="160"/>
      <c r="L253" s="29"/>
      <c r="M253" s="161" t="s">
        <v>1</v>
      </c>
      <c r="N253" s="162" t="s">
        <v>35</v>
      </c>
      <c r="O253" s="163">
        <v>0.55800000000000005</v>
      </c>
      <c r="P253" s="163">
        <f>O253*H253</f>
        <v>44.082000000000001</v>
      </c>
      <c r="Q253" s="163">
        <v>0</v>
      </c>
      <c r="R253" s="163">
        <f>Q253*H253</f>
        <v>0</v>
      </c>
      <c r="S253" s="163">
        <v>9.2999999999999999E-2</v>
      </c>
      <c r="T253" s="164">
        <f>S253*H253</f>
        <v>7.3469999999999995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65" t="s">
        <v>141</v>
      </c>
      <c r="AT253" s="165" t="s">
        <v>137</v>
      </c>
      <c r="AU253" s="165" t="s">
        <v>84</v>
      </c>
      <c r="AY253" s="16" t="s">
        <v>135</v>
      </c>
      <c r="BE253" s="166">
        <f>IF(N253="základná",J253,0)</f>
        <v>0</v>
      </c>
      <c r="BF253" s="166">
        <f>IF(N253="znížená",J253,0)</f>
        <v>0</v>
      </c>
      <c r="BG253" s="166">
        <f>IF(N253="zákl. prenesená",J253,0)</f>
        <v>0</v>
      </c>
      <c r="BH253" s="166">
        <f>IF(N253="zníž. prenesená",J253,0)</f>
        <v>0</v>
      </c>
      <c r="BI253" s="166">
        <f>IF(N253="nulová",J253,0)</f>
        <v>0</v>
      </c>
      <c r="BJ253" s="16" t="s">
        <v>84</v>
      </c>
      <c r="BK253" s="166">
        <f>ROUND(I253*H253,2)</f>
        <v>0</v>
      </c>
      <c r="BL253" s="16" t="s">
        <v>141</v>
      </c>
      <c r="BM253" s="165" t="s">
        <v>367</v>
      </c>
    </row>
    <row r="254" spans="1:65" s="13" customFormat="1">
      <c r="B254" s="167"/>
      <c r="D254" s="168" t="s">
        <v>143</v>
      </c>
      <c r="E254" s="169" t="s">
        <v>1</v>
      </c>
      <c r="F254" s="170" t="s">
        <v>368</v>
      </c>
      <c r="H254" s="171">
        <v>71</v>
      </c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143</v>
      </c>
      <c r="AU254" s="169" t="s">
        <v>84</v>
      </c>
      <c r="AV254" s="13" t="s">
        <v>84</v>
      </c>
      <c r="AW254" s="13" t="s">
        <v>26</v>
      </c>
      <c r="AX254" s="13" t="s">
        <v>69</v>
      </c>
      <c r="AY254" s="169" t="s">
        <v>135</v>
      </c>
    </row>
    <row r="255" spans="1:65" s="13" customFormat="1">
      <c r="B255" s="167"/>
      <c r="D255" s="168" t="s">
        <v>143</v>
      </c>
      <c r="E255" s="169" t="s">
        <v>1</v>
      </c>
      <c r="F255" s="170" t="s">
        <v>369</v>
      </c>
      <c r="H255" s="171">
        <v>8</v>
      </c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143</v>
      </c>
      <c r="AU255" s="169" t="s">
        <v>84</v>
      </c>
      <c r="AV255" s="13" t="s">
        <v>84</v>
      </c>
      <c r="AW255" s="13" t="s">
        <v>26</v>
      </c>
      <c r="AX255" s="13" t="s">
        <v>69</v>
      </c>
      <c r="AY255" s="169" t="s">
        <v>135</v>
      </c>
    </row>
    <row r="256" spans="1:65" s="14" customFormat="1">
      <c r="B256" s="175"/>
      <c r="D256" s="168" t="s">
        <v>143</v>
      </c>
      <c r="E256" s="176" t="s">
        <v>1</v>
      </c>
      <c r="F256" s="177" t="s">
        <v>147</v>
      </c>
      <c r="H256" s="178">
        <v>79</v>
      </c>
      <c r="L256" s="175"/>
      <c r="M256" s="179"/>
      <c r="N256" s="180"/>
      <c r="O256" s="180"/>
      <c r="P256" s="180"/>
      <c r="Q256" s="180"/>
      <c r="R256" s="180"/>
      <c r="S256" s="180"/>
      <c r="T256" s="181"/>
      <c r="AT256" s="176" t="s">
        <v>143</v>
      </c>
      <c r="AU256" s="176" t="s">
        <v>84</v>
      </c>
      <c r="AV256" s="14" t="s">
        <v>141</v>
      </c>
      <c r="AW256" s="14" t="s">
        <v>26</v>
      </c>
      <c r="AX256" s="14" t="s">
        <v>77</v>
      </c>
      <c r="AY256" s="176" t="s">
        <v>135</v>
      </c>
    </row>
    <row r="257" spans="1:65" s="2" customFormat="1" ht="24.2" customHeight="1">
      <c r="A257" s="28"/>
      <c r="B257" s="153"/>
      <c r="C257" s="154" t="s">
        <v>370</v>
      </c>
      <c r="D257" s="154" t="s">
        <v>137</v>
      </c>
      <c r="E257" s="155" t="s">
        <v>371</v>
      </c>
      <c r="F257" s="156" t="s">
        <v>372</v>
      </c>
      <c r="G257" s="157" t="s">
        <v>263</v>
      </c>
      <c r="H257" s="158">
        <v>3</v>
      </c>
      <c r="I257" s="159"/>
      <c r="J257" s="159">
        <f>ROUND(I257*H257,2)</f>
        <v>0</v>
      </c>
      <c r="K257" s="160"/>
      <c r="L257" s="29"/>
      <c r="M257" s="161" t="s">
        <v>1</v>
      </c>
      <c r="N257" s="162" t="s">
        <v>35</v>
      </c>
      <c r="O257" s="163">
        <v>0.25</v>
      </c>
      <c r="P257" s="163">
        <f>O257*H257</f>
        <v>0.75</v>
      </c>
      <c r="Q257" s="163">
        <v>0</v>
      </c>
      <c r="R257" s="163">
        <f>Q257*H257</f>
        <v>0</v>
      </c>
      <c r="S257" s="163">
        <v>4.3999999999999997E-2</v>
      </c>
      <c r="T257" s="164">
        <f>S257*H257</f>
        <v>0.13200000000000001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65" t="s">
        <v>141</v>
      </c>
      <c r="AT257" s="165" t="s">
        <v>137</v>
      </c>
      <c r="AU257" s="165" t="s">
        <v>84</v>
      </c>
      <c r="AY257" s="16" t="s">
        <v>135</v>
      </c>
      <c r="BE257" s="166">
        <f>IF(N257="základná",J257,0)</f>
        <v>0</v>
      </c>
      <c r="BF257" s="166">
        <f>IF(N257="znížená",J257,0)</f>
        <v>0</v>
      </c>
      <c r="BG257" s="166">
        <f>IF(N257="zákl. prenesená",J257,0)</f>
        <v>0</v>
      </c>
      <c r="BH257" s="166">
        <f>IF(N257="zníž. prenesená",J257,0)</f>
        <v>0</v>
      </c>
      <c r="BI257" s="166">
        <f>IF(N257="nulová",J257,0)</f>
        <v>0</v>
      </c>
      <c r="BJ257" s="16" t="s">
        <v>84</v>
      </c>
      <c r="BK257" s="166">
        <f>ROUND(I257*H257,2)</f>
        <v>0</v>
      </c>
      <c r="BL257" s="16" t="s">
        <v>141</v>
      </c>
      <c r="BM257" s="165" t="s">
        <v>373</v>
      </c>
    </row>
    <row r="258" spans="1:65" s="13" customFormat="1">
      <c r="B258" s="167"/>
      <c r="D258" s="168" t="s">
        <v>143</v>
      </c>
      <c r="E258" s="169" t="s">
        <v>1</v>
      </c>
      <c r="F258" s="170" t="s">
        <v>151</v>
      </c>
      <c r="H258" s="171">
        <v>3</v>
      </c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143</v>
      </c>
      <c r="AU258" s="169" t="s">
        <v>84</v>
      </c>
      <c r="AV258" s="13" t="s">
        <v>84</v>
      </c>
      <c r="AW258" s="13" t="s">
        <v>26</v>
      </c>
      <c r="AX258" s="13" t="s">
        <v>77</v>
      </c>
      <c r="AY258" s="169" t="s">
        <v>135</v>
      </c>
    </row>
    <row r="259" spans="1:65" s="2" customFormat="1" ht="24.2" customHeight="1">
      <c r="A259" s="28"/>
      <c r="B259" s="153"/>
      <c r="C259" s="154" t="s">
        <v>374</v>
      </c>
      <c r="D259" s="154" t="s">
        <v>137</v>
      </c>
      <c r="E259" s="155" t="s">
        <v>375</v>
      </c>
      <c r="F259" s="156" t="s">
        <v>376</v>
      </c>
      <c r="G259" s="157" t="s">
        <v>196</v>
      </c>
      <c r="H259" s="158">
        <v>68.007999999999996</v>
      </c>
      <c r="I259" s="159"/>
      <c r="J259" s="159">
        <f>ROUND(I259*H259,2)</f>
        <v>0</v>
      </c>
      <c r="K259" s="160"/>
      <c r="L259" s="29"/>
      <c r="M259" s="161" t="s">
        <v>1</v>
      </c>
      <c r="N259" s="162" t="s">
        <v>35</v>
      </c>
      <c r="O259" s="163">
        <v>0.78100000000000003</v>
      </c>
      <c r="P259" s="163">
        <f>O259*H259</f>
        <v>53.114247999999996</v>
      </c>
      <c r="Q259" s="163">
        <v>0</v>
      </c>
      <c r="R259" s="163">
        <f>Q259*H259</f>
        <v>0</v>
      </c>
      <c r="S259" s="163">
        <v>0</v>
      </c>
      <c r="T259" s="164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65" t="s">
        <v>141</v>
      </c>
      <c r="AT259" s="165" t="s">
        <v>137</v>
      </c>
      <c r="AU259" s="165" t="s">
        <v>84</v>
      </c>
      <c r="AY259" s="16" t="s">
        <v>135</v>
      </c>
      <c r="BE259" s="166">
        <f>IF(N259="základná",J259,0)</f>
        <v>0</v>
      </c>
      <c r="BF259" s="166">
        <f>IF(N259="znížená",J259,0)</f>
        <v>0</v>
      </c>
      <c r="BG259" s="166">
        <f>IF(N259="zákl. prenesená",J259,0)</f>
        <v>0</v>
      </c>
      <c r="BH259" s="166">
        <f>IF(N259="zníž. prenesená",J259,0)</f>
        <v>0</v>
      </c>
      <c r="BI259" s="166">
        <f>IF(N259="nulová",J259,0)</f>
        <v>0</v>
      </c>
      <c r="BJ259" s="16" t="s">
        <v>84</v>
      </c>
      <c r="BK259" s="166">
        <f>ROUND(I259*H259,2)</f>
        <v>0</v>
      </c>
      <c r="BL259" s="16" t="s">
        <v>141</v>
      </c>
      <c r="BM259" s="165" t="s">
        <v>377</v>
      </c>
    </row>
    <row r="260" spans="1:65" s="2" customFormat="1" ht="24.2" customHeight="1">
      <c r="A260" s="28"/>
      <c r="B260" s="153"/>
      <c r="C260" s="154" t="s">
        <v>378</v>
      </c>
      <c r="D260" s="154" t="s">
        <v>137</v>
      </c>
      <c r="E260" s="155" t="s">
        <v>379</v>
      </c>
      <c r="F260" s="156" t="s">
        <v>380</v>
      </c>
      <c r="G260" s="157" t="s">
        <v>196</v>
      </c>
      <c r="H260" s="158">
        <v>68.007999999999996</v>
      </c>
      <c r="I260" s="159"/>
      <c r="J260" s="159">
        <f>ROUND(I260*H260,2)</f>
        <v>0</v>
      </c>
      <c r="K260" s="160"/>
      <c r="L260" s="29"/>
      <c r="M260" s="161" t="s">
        <v>1</v>
      </c>
      <c r="N260" s="162" t="s">
        <v>35</v>
      </c>
      <c r="O260" s="163">
        <v>3.1E-2</v>
      </c>
      <c r="P260" s="163">
        <f>O260*H260</f>
        <v>2.1082479999999997</v>
      </c>
      <c r="Q260" s="163">
        <v>0</v>
      </c>
      <c r="R260" s="163">
        <f>Q260*H260</f>
        <v>0</v>
      </c>
      <c r="S260" s="163">
        <v>0</v>
      </c>
      <c r="T260" s="164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65" t="s">
        <v>141</v>
      </c>
      <c r="AT260" s="165" t="s">
        <v>137</v>
      </c>
      <c r="AU260" s="165" t="s">
        <v>84</v>
      </c>
      <c r="AY260" s="16" t="s">
        <v>135</v>
      </c>
      <c r="BE260" s="166">
        <f>IF(N260="základná",J260,0)</f>
        <v>0</v>
      </c>
      <c r="BF260" s="166">
        <f>IF(N260="znížená",J260,0)</f>
        <v>0</v>
      </c>
      <c r="BG260" s="166">
        <f>IF(N260="zákl. prenesená",J260,0)</f>
        <v>0</v>
      </c>
      <c r="BH260" s="166">
        <f>IF(N260="zníž. prenesená",J260,0)</f>
        <v>0</v>
      </c>
      <c r="BI260" s="166">
        <f>IF(N260="nulová",J260,0)</f>
        <v>0</v>
      </c>
      <c r="BJ260" s="16" t="s">
        <v>84</v>
      </c>
      <c r="BK260" s="166">
        <f>ROUND(I260*H260,2)</f>
        <v>0</v>
      </c>
      <c r="BL260" s="16" t="s">
        <v>141</v>
      </c>
      <c r="BM260" s="165" t="s">
        <v>381</v>
      </c>
    </row>
    <row r="261" spans="1:65" s="2" customFormat="1" ht="24.2" customHeight="1">
      <c r="A261" s="28"/>
      <c r="B261" s="153"/>
      <c r="C261" s="154" t="s">
        <v>382</v>
      </c>
      <c r="D261" s="154" t="s">
        <v>137</v>
      </c>
      <c r="E261" s="155" t="s">
        <v>383</v>
      </c>
      <c r="F261" s="156" t="s">
        <v>384</v>
      </c>
      <c r="G261" s="157" t="s">
        <v>196</v>
      </c>
      <c r="H261" s="158">
        <v>1632.192</v>
      </c>
      <c r="I261" s="159"/>
      <c r="J261" s="159">
        <f>ROUND(I261*H261,2)</f>
        <v>0</v>
      </c>
      <c r="K261" s="160"/>
      <c r="L261" s="29"/>
      <c r="M261" s="161" t="s">
        <v>1</v>
      </c>
      <c r="N261" s="162" t="s">
        <v>35</v>
      </c>
      <c r="O261" s="163">
        <v>6.0000000000000001E-3</v>
      </c>
      <c r="P261" s="163">
        <f>O261*H261</f>
        <v>9.793152000000001</v>
      </c>
      <c r="Q261" s="163">
        <v>0</v>
      </c>
      <c r="R261" s="163">
        <f>Q261*H261</f>
        <v>0</v>
      </c>
      <c r="S261" s="163">
        <v>0</v>
      </c>
      <c r="T261" s="164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65" t="s">
        <v>141</v>
      </c>
      <c r="AT261" s="165" t="s">
        <v>137</v>
      </c>
      <c r="AU261" s="165" t="s">
        <v>84</v>
      </c>
      <c r="AY261" s="16" t="s">
        <v>135</v>
      </c>
      <c r="BE261" s="166">
        <f>IF(N261="základná",J261,0)</f>
        <v>0</v>
      </c>
      <c r="BF261" s="166">
        <f>IF(N261="znížená",J261,0)</f>
        <v>0</v>
      </c>
      <c r="BG261" s="166">
        <f>IF(N261="zákl. prenesená",J261,0)</f>
        <v>0</v>
      </c>
      <c r="BH261" s="166">
        <f>IF(N261="zníž. prenesená",J261,0)</f>
        <v>0</v>
      </c>
      <c r="BI261" s="166">
        <f>IF(N261="nulová",J261,0)</f>
        <v>0</v>
      </c>
      <c r="BJ261" s="16" t="s">
        <v>84</v>
      </c>
      <c r="BK261" s="166">
        <f>ROUND(I261*H261,2)</f>
        <v>0</v>
      </c>
      <c r="BL261" s="16" t="s">
        <v>141</v>
      </c>
      <c r="BM261" s="165" t="s">
        <v>385</v>
      </c>
    </row>
    <row r="262" spans="1:65" s="13" customFormat="1">
      <c r="B262" s="167"/>
      <c r="D262" s="168" t="s">
        <v>143</v>
      </c>
      <c r="F262" s="170" t="s">
        <v>386</v>
      </c>
      <c r="H262" s="171">
        <v>1632.192</v>
      </c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143</v>
      </c>
      <c r="AU262" s="169" t="s">
        <v>84</v>
      </c>
      <c r="AV262" s="13" t="s">
        <v>84</v>
      </c>
      <c r="AW262" s="13" t="s">
        <v>3</v>
      </c>
      <c r="AX262" s="13" t="s">
        <v>77</v>
      </c>
      <c r="AY262" s="169" t="s">
        <v>135</v>
      </c>
    </row>
    <row r="263" spans="1:65" s="2" customFormat="1" ht="24.2" customHeight="1">
      <c r="A263" s="28"/>
      <c r="B263" s="153"/>
      <c r="C263" s="154" t="s">
        <v>387</v>
      </c>
      <c r="D263" s="154" t="s">
        <v>137</v>
      </c>
      <c r="E263" s="155" t="s">
        <v>388</v>
      </c>
      <c r="F263" s="156" t="s">
        <v>389</v>
      </c>
      <c r="G263" s="157" t="s">
        <v>196</v>
      </c>
      <c r="H263" s="158">
        <v>68.007999999999996</v>
      </c>
      <c r="I263" s="159"/>
      <c r="J263" s="159">
        <f>ROUND(I263*H263,2)</f>
        <v>0</v>
      </c>
      <c r="K263" s="160"/>
      <c r="L263" s="29"/>
      <c r="M263" s="161" t="s">
        <v>1</v>
      </c>
      <c r="N263" s="162" t="s">
        <v>35</v>
      </c>
      <c r="O263" s="163">
        <v>0.14899999999999999</v>
      </c>
      <c r="P263" s="163">
        <f>O263*H263</f>
        <v>10.133191999999999</v>
      </c>
      <c r="Q263" s="163">
        <v>0</v>
      </c>
      <c r="R263" s="163">
        <f>Q263*H263</f>
        <v>0</v>
      </c>
      <c r="S263" s="163">
        <v>0</v>
      </c>
      <c r="T263" s="164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65" t="s">
        <v>141</v>
      </c>
      <c r="AT263" s="165" t="s">
        <v>137</v>
      </c>
      <c r="AU263" s="165" t="s">
        <v>84</v>
      </c>
      <c r="AY263" s="16" t="s">
        <v>135</v>
      </c>
      <c r="BE263" s="166">
        <f>IF(N263="základná",J263,0)</f>
        <v>0</v>
      </c>
      <c r="BF263" s="166">
        <f>IF(N263="znížená",J263,0)</f>
        <v>0</v>
      </c>
      <c r="BG263" s="166">
        <f>IF(N263="zákl. prenesená",J263,0)</f>
        <v>0</v>
      </c>
      <c r="BH263" s="166">
        <f>IF(N263="zníž. prenesená",J263,0)</f>
        <v>0</v>
      </c>
      <c r="BI263" s="166">
        <f>IF(N263="nulová",J263,0)</f>
        <v>0</v>
      </c>
      <c r="BJ263" s="16" t="s">
        <v>84</v>
      </c>
      <c r="BK263" s="166">
        <f>ROUND(I263*H263,2)</f>
        <v>0</v>
      </c>
      <c r="BL263" s="16" t="s">
        <v>141</v>
      </c>
      <c r="BM263" s="165" t="s">
        <v>390</v>
      </c>
    </row>
    <row r="264" spans="1:65" s="2" customFormat="1" ht="24.2" customHeight="1">
      <c r="A264" s="28"/>
      <c r="B264" s="153"/>
      <c r="C264" s="154" t="s">
        <v>391</v>
      </c>
      <c r="D264" s="154" t="s">
        <v>137</v>
      </c>
      <c r="E264" s="155" t="s">
        <v>392</v>
      </c>
      <c r="F264" s="156" t="s">
        <v>393</v>
      </c>
      <c r="G264" s="157" t="s">
        <v>196</v>
      </c>
      <c r="H264" s="158">
        <v>58.267000000000003</v>
      </c>
      <c r="I264" s="159"/>
      <c r="J264" s="159">
        <f>ROUND(I264*H264,2)</f>
        <v>0</v>
      </c>
      <c r="K264" s="160"/>
      <c r="L264" s="29"/>
      <c r="M264" s="161" t="s">
        <v>1</v>
      </c>
      <c r="N264" s="162" t="s">
        <v>35</v>
      </c>
      <c r="O264" s="163">
        <v>0</v>
      </c>
      <c r="P264" s="163">
        <f>O264*H264</f>
        <v>0</v>
      </c>
      <c r="Q264" s="163">
        <v>0</v>
      </c>
      <c r="R264" s="163">
        <f>Q264*H264</f>
        <v>0</v>
      </c>
      <c r="S264" s="163">
        <v>0</v>
      </c>
      <c r="T264" s="164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65" t="s">
        <v>141</v>
      </c>
      <c r="AT264" s="165" t="s">
        <v>137</v>
      </c>
      <c r="AU264" s="165" t="s">
        <v>84</v>
      </c>
      <c r="AY264" s="16" t="s">
        <v>135</v>
      </c>
      <c r="BE264" s="166">
        <f>IF(N264="základná",J264,0)</f>
        <v>0</v>
      </c>
      <c r="BF264" s="166">
        <f>IF(N264="znížená",J264,0)</f>
        <v>0</v>
      </c>
      <c r="BG264" s="166">
        <f>IF(N264="zákl. prenesená",J264,0)</f>
        <v>0</v>
      </c>
      <c r="BH264" s="166">
        <f>IF(N264="zníž. prenesená",J264,0)</f>
        <v>0</v>
      </c>
      <c r="BI264" s="166">
        <f>IF(N264="nulová",J264,0)</f>
        <v>0</v>
      </c>
      <c r="BJ264" s="16" t="s">
        <v>84</v>
      </c>
      <c r="BK264" s="166">
        <f>ROUND(I264*H264,2)</f>
        <v>0</v>
      </c>
      <c r="BL264" s="16" t="s">
        <v>141</v>
      </c>
      <c r="BM264" s="165" t="s">
        <v>394</v>
      </c>
    </row>
    <row r="265" spans="1:65" s="2" customFormat="1" ht="24.2" customHeight="1">
      <c r="A265" s="28"/>
      <c r="B265" s="153"/>
      <c r="C265" s="154" t="s">
        <v>395</v>
      </c>
      <c r="D265" s="154" t="s">
        <v>137</v>
      </c>
      <c r="E265" s="155" t="s">
        <v>396</v>
      </c>
      <c r="F265" s="156" t="s">
        <v>397</v>
      </c>
      <c r="G265" s="157" t="s">
        <v>196</v>
      </c>
      <c r="H265" s="158">
        <v>9.7409999999999997</v>
      </c>
      <c r="I265" s="159"/>
      <c r="J265" s="159">
        <f>ROUND(I265*H265,2)</f>
        <v>0</v>
      </c>
      <c r="K265" s="160"/>
      <c r="L265" s="29"/>
      <c r="M265" s="161" t="s">
        <v>1</v>
      </c>
      <c r="N265" s="162" t="s">
        <v>35</v>
      </c>
      <c r="O265" s="163">
        <v>0</v>
      </c>
      <c r="P265" s="163">
        <f>O265*H265</f>
        <v>0</v>
      </c>
      <c r="Q265" s="163">
        <v>0</v>
      </c>
      <c r="R265" s="163">
        <f>Q265*H265</f>
        <v>0</v>
      </c>
      <c r="S265" s="163">
        <v>0</v>
      </c>
      <c r="T265" s="164">
        <f>S265*H265</f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65" t="s">
        <v>141</v>
      </c>
      <c r="AT265" s="165" t="s">
        <v>137</v>
      </c>
      <c r="AU265" s="165" t="s">
        <v>84</v>
      </c>
      <c r="AY265" s="16" t="s">
        <v>135</v>
      </c>
      <c r="BE265" s="166">
        <f>IF(N265="základná",J265,0)</f>
        <v>0</v>
      </c>
      <c r="BF265" s="166">
        <f>IF(N265="znížená",J265,0)</f>
        <v>0</v>
      </c>
      <c r="BG265" s="166">
        <f>IF(N265="zákl. prenesená",J265,0)</f>
        <v>0</v>
      </c>
      <c r="BH265" s="166">
        <f>IF(N265="zníž. prenesená",J265,0)</f>
        <v>0</v>
      </c>
      <c r="BI265" s="166">
        <f>IF(N265="nulová",J265,0)</f>
        <v>0</v>
      </c>
      <c r="BJ265" s="16" t="s">
        <v>84</v>
      </c>
      <c r="BK265" s="166">
        <f>ROUND(I265*H265,2)</f>
        <v>0</v>
      </c>
      <c r="BL265" s="16" t="s">
        <v>141</v>
      </c>
      <c r="BM265" s="165" t="s">
        <v>398</v>
      </c>
    </row>
    <row r="266" spans="1:65" s="12" customFormat="1" ht="22.9" customHeight="1">
      <c r="B266" s="141"/>
      <c r="D266" s="142" t="s">
        <v>68</v>
      </c>
      <c r="E266" s="151" t="s">
        <v>399</v>
      </c>
      <c r="F266" s="151" t="s">
        <v>400</v>
      </c>
      <c r="J266" s="152">
        <f>BK266</f>
        <v>0</v>
      </c>
      <c r="L266" s="141"/>
      <c r="M266" s="145"/>
      <c r="N266" s="146"/>
      <c r="O266" s="146"/>
      <c r="P266" s="147">
        <f>P267</f>
        <v>252.39522299999996</v>
      </c>
      <c r="Q266" s="146"/>
      <c r="R266" s="147">
        <f>R267</f>
        <v>0</v>
      </c>
      <c r="S266" s="146"/>
      <c r="T266" s="148">
        <f>T267</f>
        <v>0</v>
      </c>
      <c r="AR266" s="142" t="s">
        <v>77</v>
      </c>
      <c r="AT266" s="149" t="s">
        <v>68</v>
      </c>
      <c r="AU266" s="149" t="s">
        <v>77</v>
      </c>
      <c r="AY266" s="142" t="s">
        <v>135</v>
      </c>
      <c r="BK266" s="150">
        <f>BK267</f>
        <v>0</v>
      </c>
    </row>
    <row r="267" spans="1:65" s="2" customFormat="1" ht="33" customHeight="1">
      <c r="A267" s="28"/>
      <c r="B267" s="153"/>
      <c r="C267" s="154" t="s">
        <v>401</v>
      </c>
      <c r="D267" s="154" t="s">
        <v>137</v>
      </c>
      <c r="E267" s="155" t="s">
        <v>402</v>
      </c>
      <c r="F267" s="156" t="s">
        <v>403</v>
      </c>
      <c r="G267" s="157" t="s">
        <v>196</v>
      </c>
      <c r="H267" s="158">
        <v>195.80699999999999</v>
      </c>
      <c r="I267" s="159"/>
      <c r="J267" s="159">
        <f>ROUND(I267*H267,2)</f>
        <v>0</v>
      </c>
      <c r="K267" s="160"/>
      <c r="L267" s="29"/>
      <c r="M267" s="161" t="s">
        <v>1</v>
      </c>
      <c r="N267" s="162" t="s">
        <v>35</v>
      </c>
      <c r="O267" s="163">
        <v>1.2889999999999999</v>
      </c>
      <c r="P267" s="163">
        <f>O267*H267</f>
        <v>252.39522299999996</v>
      </c>
      <c r="Q267" s="163">
        <v>0</v>
      </c>
      <c r="R267" s="163">
        <f>Q267*H267</f>
        <v>0</v>
      </c>
      <c r="S267" s="163">
        <v>0</v>
      </c>
      <c r="T267" s="164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65" t="s">
        <v>141</v>
      </c>
      <c r="AT267" s="165" t="s">
        <v>137</v>
      </c>
      <c r="AU267" s="165" t="s">
        <v>84</v>
      </c>
      <c r="AY267" s="16" t="s">
        <v>135</v>
      </c>
      <c r="BE267" s="166">
        <f>IF(N267="základná",J267,0)</f>
        <v>0</v>
      </c>
      <c r="BF267" s="166">
        <f>IF(N267="znížená",J267,0)</f>
        <v>0</v>
      </c>
      <c r="BG267" s="166">
        <f>IF(N267="zákl. prenesená",J267,0)</f>
        <v>0</v>
      </c>
      <c r="BH267" s="166">
        <f>IF(N267="zníž. prenesená",J267,0)</f>
        <v>0</v>
      </c>
      <c r="BI267" s="166">
        <f>IF(N267="nulová",J267,0)</f>
        <v>0</v>
      </c>
      <c r="BJ267" s="16" t="s">
        <v>84</v>
      </c>
      <c r="BK267" s="166">
        <f>ROUND(I267*H267,2)</f>
        <v>0</v>
      </c>
      <c r="BL267" s="16" t="s">
        <v>141</v>
      </c>
      <c r="BM267" s="165" t="s">
        <v>404</v>
      </c>
    </row>
    <row r="268" spans="1:65" s="12" customFormat="1" ht="25.9" customHeight="1">
      <c r="B268" s="141"/>
      <c r="D268" s="142" t="s">
        <v>68</v>
      </c>
      <c r="E268" s="143" t="s">
        <v>405</v>
      </c>
      <c r="F268" s="143" t="s">
        <v>406</v>
      </c>
      <c r="J268" s="144">
        <f>BK268</f>
        <v>0</v>
      </c>
      <c r="L268" s="141"/>
      <c r="M268" s="145"/>
      <c r="N268" s="146"/>
      <c r="O268" s="146"/>
      <c r="P268" s="147">
        <f>P269</f>
        <v>0</v>
      </c>
      <c r="Q268" s="146"/>
      <c r="R268" s="147">
        <f>R269</f>
        <v>0</v>
      </c>
      <c r="S268" s="146"/>
      <c r="T268" s="148">
        <f>T269</f>
        <v>0</v>
      </c>
      <c r="AR268" s="142" t="s">
        <v>163</v>
      </c>
      <c r="AT268" s="149" t="s">
        <v>68</v>
      </c>
      <c r="AU268" s="149" t="s">
        <v>69</v>
      </c>
      <c r="AY268" s="142" t="s">
        <v>135</v>
      </c>
      <c r="BK268" s="150">
        <f>BK269</f>
        <v>0</v>
      </c>
    </row>
    <row r="269" spans="1:65" s="2" customFormat="1" ht="16.5" customHeight="1">
      <c r="A269" s="28"/>
      <c r="B269" s="153"/>
      <c r="C269" s="154" t="s">
        <v>407</v>
      </c>
      <c r="D269" s="154" t="s">
        <v>137</v>
      </c>
      <c r="E269" s="155" t="s">
        <v>408</v>
      </c>
      <c r="F269" s="156" t="s">
        <v>409</v>
      </c>
      <c r="G269" s="157" t="s">
        <v>410</v>
      </c>
      <c r="H269" s="158">
        <v>1</v>
      </c>
      <c r="I269" s="159"/>
      <c r="J269" s="159">
        <f>ROUND(I269*H269,2)</f>
        <v>0</v>
      </c>
      <c r="K269" s="160"/>
      <c r="L269" s="29"/>
      <c r="M269" s="192" t="s">
        <v>1</v>
      </c>
      <c r="N269" s="193" t="s">
        <v>35</v>
      </c>
      <c r="O269" s="194">
        <v>0</v>
      </c>
      <c r="P269" s="194">
        <f>O269*H269</f>
        <v>0</v>
      </c>
      <c r="Q269" s="194">
        <v>0</v>
      </c>
      <c r="R269" s="194">
        <f>Q269*H269</f>
        <v>0</v>
      </c>
      <c r="S269" s="194">
        <v>0</v>
      </c>
      <c r="T269" s="195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65" t="s">
        <v>411</v>
      </c>
      <c r="AT269" s="165" t="s">
        <v>137</v>
      </c>
      <c r="AU269" s="165" t="s">
        <v>77</v>
      </c>
      <c r="AY269" s="16" t="s">
        <v>135</v>
      </c>
      <c r="BE269" s="166">
        <f>IF(N269="základná",J269,0)</f>
        <v>0</v>
      </c>
      <c r="BF269" s="166">
        <f>IF(N269="znížená",J269,0)</f>
        <v>0</v>
      </c>
      <c r="BG269" s="166">
        <f>IF(N269="zákl. prenesená",J269,0)</f>
        <v>0</v>
      </c>
      <c r="BH269" s="166">
        <f>IF(N269="zníž. prenesená",J269,0)</f>
        <v>0</v>
      </c>
      <c r="BI269" s="166">
        <f>IF(N269="nulová",J269,0)</f>
        <v>0</v>
      </c>
      <c r="BJ269" s="16" t="s">
        <v>84</v>
      </c>
      <c r="BK269" s="166">
        <f>ROUND(I269*H269,2)</f>
        <v>0</v>
      </c>
      <c r="BL269" s="16" t="s">
        <v>411</v>
      </c>
      <c r="BM269" s="165" t="s">
        <v>412</v>
      </c>
    </row>
    <row r="270" spans="1:65" s="2" customFormat="1" ht="6.95" customHeight="1">
      <c r="A270" s="28"/>
      <c r="B270" s="46"/>
      <c r="C270" s="47"/>
      <c r="D270" s="47"/>
      <c r="E270" s="47"/>
      <c r="F270" s="47"/>
      <c r="G270" s="47"/>
      <c r="H270" s="47"/>
      <c r="I270" s="47"/>
      <c r="J270" s="47"/>
      <c r="K270" s="47"/>
      <c r="L270" s="29"/>
      <c r="M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</sheetData>
  <autoFilter ref="C127:K26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7"/>
  <sheetViews>
    <sheetView showGridLines="0" workbookViewId="0">
      <selection activeCell="F2" sqref="F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56">
      <c r="A1" s="92"/>
    </row>
    <row r="2" spans="1:56" s="1" customFormat="1" ht="36.950000000000003" customHeight="1">
      <c r="L2" s="228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81</v>
      </c>
      <c r="AZ2" s="93" t="s">
        <v>413</v>
      </c>
      <c r="BA2" s="93" t="s">
        <v>1</v>
      </c>
      <c r="BB2" s="93" t="s">
        <v>1</v>
      </c>
      <c r="BC2" s="93" t="s">
        <v>414</v>
      </c>
      <c r="BD2" s="93" t="s">
        <v>84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69</v>
      </c>
      <c r="AZ3" s="93" t="s">
        <v>82</v>
      </c>
      <c r="BA3" s="93" t="s">
        <v>1</v>
      </c>
      <c r="BB3" s="93" t="s">
        <v>1</v>
      </c>
      <c r="BC3" s="93" t="s">
        <v>415</v>
      </c>
      <c r="BD3" s="93" t="s">
        <v>84</v>
      </c>
    </row>
    <row r="4" spans="1:56" s="1" customFormat="1" ht="24.95" customHeight="1">
      <c r="B4" s="19"/>
      <c r="D4" s="20" t="s">
        <v>87</v>
      </c>
      <c r="L4" s="19"/>
      <c r="M4" s="94" t="s">
        <v>9</v>
      </c>
      <c r="AT4" s="16" t="s">
        <v>3</v>
      </c>
      <c r="AZ4" s="93" t="s">
        <v>90</v>
      </c>
      <c r="BA4" s="93" t="s">
        <v>1</v>
      </c>
      <c r="BB4" s="93" t="s">
        <v>1</v>
      </c>
      <c r="BC4" s="93" t="s">
        <v>416</v>
      </c>
      <c r="BD4" s="93" t="s">
        <v>84</v>
      </c>
    </row>
    <row r="5" spans="1:56" s="1" customFormat="1" ht="6.95" customHeight="1">
      <c r="B5" s="19"/>
      <c r="L5" s="19"/>
      <c r="AZ5" s="93" t="s">
        <v>97</v>
      </c>
      <c r="BA5" s="93" t="s">
        <v>1</v>
      </c>
      <c r="BB5" s="93" t="s">
        <v>1</v>
      </c>
      <c r="BC5" s="93" t="s">
        <v>417</v>
      </c>
      <c r="BD5" s="93" t="s">
        <v>84</v>
      </c>
    </row>
    <row r="6" spans="1:56" s="1" customFormat="1" ht="12" customHeight="1">
      <c r="B6" s="19"/>
      <c r="D6" s="25" t="s">
        <v>13</v>
      </c>
      <c r="L6" s="19"/>
      <c r="AZ6" s="93" t="s">
        <v>92</v>
      </c>
      <c r="BA6" s="93" t="s">
        <v>1</v>
      </c>
      <c r="BB6" s="93" t="s">
        <v>1</v>
      </c>
      <c r="BC6" s="93" t="s">
        <v>418</v>
      </c>
      <c r="BD6" s="93" t="s">
        <v>84</v>
      </c>
    </row>
    <row r="7" spans="1:56" s="1" customFormat="1" ht="16.5" customHeight="1">
      <c r="B7" s="19"/>
      <c r="E7" s="242" t="str">
        <f>'Rekapitulácia stavby'!K6</f>
        <v>Gymnázium A. Einsteina</v>
      </c>
      <c r="F7" s="243"/>
      <c r="G7" s="243"/>
      <c r="H7" s="243"/>
      <c r="L7" s="19"/>
    </row>
    <row r="8" spans="1:56" s="2" customFormat="1" ht="12" customHeight="1">
      <c r="A8" s="28"/>
      <c r="B8" s="29"/>
      <c r="C8" s="28"/>
      <c r="D8" s="25" t="s">
        <v>96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56" s="2" customFormat="1" ht="16.5" customHeight="1">
      <c r="A9" s="28"/>
      <c r="B9" s="29"/>
      <c r="C9" s="28"/>
      <c r="D9" s="28"/>
      <c r="E9" s="239" t="s">
        <v>419</v>
      </c>
      <c r="F9" s="241"/>
      <c r="G9" s="241"/>
      <c r="H9" s="24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5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5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5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56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5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56" s="2" customFormat="1" ht="18" customHeight="1">
      <c r="A15" s="28"/>
      <c r="B15" s="29"/>
      <c r="C15" s="28"/>
      <c r="D15" s="28"/>
      <c r="E15" s="23" t="s">
        <v>22</v>
      </c>
      <c r="F15" s="28"/>
      <c r="G15" s="28"/>
      <c r="H15" s="28"/>
      <c r="I15" s="25" t="s">
        <v>23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56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24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'Rekapitulácia stavby'!E14</f>
        <v xml:space="preserve"> </v>
      </c>
      <c r="F18" s="204"/>
      <c r="G18" s="204"/>
      <c r="H18" s="204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21</v>
      </c>
      <c r="J20" s="23" t="str">
        <f>IF('Rekapitulácia stavby'!AN16="","",'Rekapitulácia stavby'!AN16)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IF('Rekapitulácia stavby'!E17="","",'Rekapitulácia stavby'!E17)</f>
        <v xml:space="preserve"> </v>
      </c>
      <c r="F21" s="28"/>
      <c r="G21" s="28"/>
      <c r="H21" s="28"/>
      <c r="I21" s="25" t="s">
        <v>23</v>
      </c>
      <c r="J21" s="23" t="str">
        <f>IF('Rekapitulácia stavby'!AN17="","",'Rekapitulácia stavby'!AN17)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27</v>
      </c>
      <c r="E23" s="28"/>
      <c r="F23" s="28"/>
      <c r="G23" s="28"/>
      <c r="H23" s="28"/>
      <c r="I23" s="25" t="s">
        <v>21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/>
      <c r="F24" s="28"/>
      <c r="G24" s="28"/>
      <c r="H24" s="28"/>
      <c r="I24" s="25" t="s">
        <v>23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28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5"/>
      <c r="B27" s="96"/>
      <c r="C27" s="95"/>
      <c r="D27" s="95"/>
      <c r="E27" s="207" t="s">
        <v>1</v>
      </c>
      <c r="F27" s="207"/>
      <c r="G27" s="207"/>
      <c r="H27" s="207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3" t="s">
        <v>104</v>
      </c>
      <c r="E30" s="28"/>
      <c r="F30" s="28"/>
      <c r="G30" s="28"/>
      <c r="H30" s="28"/>
      <c r="I30" s="28"/>
      <c r="J30" s="98">
        <f>J96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99" t="s">
        <v>105</v>
      </c>
      <c r="E31" s="28"/>
      <c r="F31" s="28"/>
      <c r="G31" s="28"/>
      <c r="H31" s="28"/>
      <c r="I31" s="28"/>
      <c r="J31" s="98">
        <f>J108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5" customHeight="1">
      <c r="A32" s="28"/>
      <c r="B32" s="29"/>
      <c r="C32" s="28"/>
      <c r="D32" s="100" t="s">
        <v>29</v>
      </c>
      <c r="E32" s="28"/>
      <c r="F32" s="28"/>
      <c r="G32" s="28"/>
      <c r="H32" s="28"/>
      <c r="I32" s="28"/>
      <c r="J32" s="70">
        <f>ROUND(J30 + J31,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31</v>
      </c>
      <c r="G34" s="28"/>
      <c r="H34" s="28"/>
      <c r="I34" s="32" t="s">
        <v>30</v>
      </c>
      <c r="J34" s="32" t="s">
        <v>32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101" t="s">
        <v>33</v>
      </c>
      <c r="E35" s="34" t="s">
        <v>34</v>
      </c>
      <c r="F35" s="102">
        <f>ROUND((SUM(BE108:BE109) + SUM(BE129:BE216)),  2)</f>
        <v>0</v>
      </c>
      <c r="G35" s="103"/>
      <c r="H35" s="103"/>
      <c r="I35" s="104">
        <v>0.2</v>
      </c>
      <c r="J35" s="102">
        <f>ROUND(((SUM(BE108:BE109) + SUM(BE129:BE216))*I35),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34" t="s">
        <v>35</v>
      </c>
      <c r="F36" s="105">
        <f>ROUND((SUM(BF108:BF109) + SUM(BF129:BF216)),  2)</f>
        <v>0</v>
      </c>
      <c r="G36" s="28"/>
      <c r="H36" s="28"/>
      <c r="I36" s="106">
        <v>0.2</v>
      </c>
      <c r="J36" s="105">
        <f>ROUND(((SUM(BF108:BF109) + SUM(BF129:BF216))*I36),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5" t="s">
        <v>36</v>
      </c>
      <c r="F37" s="105">
        <f>ROUND((SUM(BG108:BG109) + SUM(BG129:BG216)),  2)</f>
        <v>0</v>
      </c>
      <c r="G37" s="28"/>
      <c r="H37" s="28"/>
      <c r="I37" s="106">
        <v>0.2</v>
      </c>
      <c r="J37" s="105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hidden="1" customHeight="1">
      <c r="A38" s="28"/>
      <c r="B38" s="29"/>
      <c r="C38" s="28"/>
      <c r="D38" s="28"/>
      <c r="E38" s="25" t="s">
        <v>37</v>
      </c>
      <c r="F38" s="105">
        <f>ROUND((SUM(BH108:BH109) + SUM(BH129:BH216)),  2)</f>
        <v>0</v>
      </c>
      <c r="G38" s="28"/>
      <c r="H38" s="28"/>
      <c r="I38" s="106">
        <v>0.2</v>
      </c>
      <c r="J38" s="105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hidden="1" customHeight="1">
      <c r="A39" s="28"/>
      <c r="B39" s="29"/>
      <c r="C39" s="28"/>
      <c r="D39" s="28"/>
      <c r="E39" s="34" t="s">
        <v>38</v>
      </c>
      <c r="F39" s="102">
        <f>ROUND((SUM(BI108:BI109) + SUM(BI129:BI216)),  2)</f>
        <v>0</v>
      </c>
      <c r="G39" s="103"/>
      <c r="H39" s="103"/>
      <c r="I39" s="104">
        <v>0</v>
      </c>
      <c r="J39" s="102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5" customHeight="1">
      <c r="A41" s="28"/>
      <c r="B41" s="29"/>
      <c r="C41" s="107"/>
      <c r="D41" s="108" t="s">
        <v>39</v>
      </c>
      <c r="E41" s="59"/>
      <c r="F41" s="59"/>
      <c r="G41" s="109" t="s">
        <v>40</v>
      </c>
      <c r="H41" s="110" t="s">
        <v>41</v>
      </c>
      <c r="I41" s="59"/>
      <c r="J41" s="111">
        <f>SUM(J32:J39)</f>
        <v>0</v>
      </c>
      <c r="K41" s="112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42</v>
      </c>
      <c r="E50" s="43"/>
      <c r="F50" s="43"/>
      <c r="G50" s="42" t="s">
        <v>43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28"/>
      <c r="B61" s="29"/>
      <c r="C61" s="28"/>
      <c r="D61" s="44" t="s">
        <v>44</v>
      </c>
      <c r="E61" s="31"/>
      <c r="F61" s="113" t="s">
        <v>45</v>
      </c>
      <c r="G61" s="44" t="s">
        <v>44</v>
      </c>
      <c r="H61" s="31"/>
      <c r="I61" s="31"/>
      <c r="J61" s="114" t="s">
        <v>45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28"/>
      <c r="B65" s="29"/>
      <c r="C65" s="28"/>
      <c r="D65" s="42" t="s">
        <v>46</v>
      </c>
      <c r="E65" s="45"/>
      <c r="F65" s="45"/>
      <c r="G65" s="42" t="s">
        <v>47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28"/>
      <c r="B76" s="29"/>
      <c r="C76" s="28"/>
      <c r="D76" s="44" t="s">
        <v>44</v>
      </c>
      <c r="E76" s="31"/>
      <c r="F76" s="113" t="s">
        <v>45</v>
      </c>
      <c r="G76" s="44" t="s">
        <v>44</v>
      </c>
      <c r="H76" s="31"/>
      <c r="I76" s="31"/>
      <c r="J76" s="114" t="s">
        <v>45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106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42" t="str">
        <f>E7</f>
        <v>Gymnázium A. Einsteina</v>
      </c>
      <c r="F85" s="243"/>
      <c r="G85" s="243"/>
      <c r="H85" s="243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96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39" t="str">
        <f>E9</f>
        <v>02 - Dodávka a osadenie lapolu pre kuchynskú vetvu</v>
      </c>
      <c r="F87" s="241"/>
      <c r="G87" s="241"/>
      <c r="H87" s="24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20</v>
      </c>
      <c r="D91" s="28"/>
      <c r="E91" s="28"/>
      <c r="F91" s="23" t="str">
        <f>E15</f>
        <v>Gymnázium Alberta Einsteina</v>
      </c>
      <c r="G91" s="28"/>
      <c r="H91" s="28"/>
      <c r="I91" s="25" t="s">
        <v>25</v>
      </c>
      <c r="J91" s="26" t="str">
        <f>E21</f>
        <v xml:space="preserve"> 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24</v>
      </c>
      <c r="D92" s="28"/>
      <c r="E92" s="28"/>
      <c r="F92" s="23" t="str">
        <f>IF(E18="","",E18)</f>
        <v xml:space="preserve"> </v>
      </c>
      <c r="G92" s="28"/>
      <c r="H92" s="28"/>
      <c r="I92" s="25" t="s">
        <v>27</v>
      </c>
      <c r="J92" s="26"/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5" t="s">
        <v>107</v>
      </c>
      <c r="D94" s="107"/>
      <c r="E94" s="107"/>
      <c r="F94" s="107"/>
      <c r="G94" s="107"/>
      <c r="H94" s="107"/>
      <c r="I94" s="107"/>
      <c r="J94" s="116" t="s">
        <v>108</v>
      </c>
      <c r="K94" s="107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7" t="s">
        <v>109</v>
      </c>
      <c r="D96" s="28"/>
      <c r="E96" s="28"/>
      <c r="F96" s="28"/>
      <c r="G96" s="28"/>
      <c r="H96" s="28"/>
      <c r="I96" s="28"/>
      <c r="J96" s="70">
        <f>J129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110</v>
      </c>
    </row>
    <row r="97" spans="1:31" s="9" customFormat="1" ht="24.95" customHeight="1">
      <c r="B97" s="118"/>
      <c r="D97" s="119" t="s">
        <v>111</v>
      </c>
      <c r="E97" s="120"/>
      <c r="F97" s="120"/>
      <c r="G97" s="120"/>
      <c r="H97" s="120"/>
      <c r="I97" s="120"/>
      <c r="J97" s="121">
        <f>J130</f>
        <v>0</v>
      </c>
      <c r="L97" s="118"/>
    </row>
    <row r="98" spans="1:31" s="10" customFormat="1" ht="19.899999999999999" customHeight="1">
      <c r="B98" s="122"/>
      <c r="D98" s="123" t="s">
        <v>112</v>
      </c>
      <c r="E98" s="124"/>
      <c r="F98" s="124"/>
      <c r="G98" s="124"/>
      <c r="H98" s="124"/>
      <c r="I98" s="124"/>
      <c r="J98" s="125">
        <f>J131</f>
        <v>0</v>
      </c>
      <c r="L98" s="122"/>
    </row>
    <row r="99" spans="1:31" s="10" customFormat="1" ht="19.899999999999999" customHeight="1">
      <c r="B99" s="122"/>
      <c r="D99" s="123" t="s">
        <v>420</v>
      </c>
      <c r="E99" s="124"/>
      <c r="F99" s="124"/>
      <c r="G99" s="124"/>
      <c r="H99" s="124"/>
      <c r="I99" s="124"/>
      <c r="J99" s="125">
        <f>J174</f>
        <v>0</v>
      </c>
      <c r="L99" s="122"/>
    </row>
    <row r="100" spans="1:31" s="10" customFormat="1" ht="19.899999999999999" customHeight="1">
      <c r="B100" s="122"/>
      <c r="D100" s="123" t="s">
        <v>113</v>
      </c>
      <c r="E100" s="124"/>
      <c r="F100" s="124"/>
      <c r="G100" s="124"/>
      <c r="H100" s="124"/>
      <c r="I100" s="124"/>
      <c r="J100" s="125">
        <f>J179</f>
        <v>0</v>
      </c>
      <c r="L100" s="122"/>
    </row>
    <row r="101" spans="1:31" s="10" customFormat="1" ht="19.899999999999999" customHeight="1">
      <c r="B101" s="122"/>
      <c r="D101" s="123" t="s">
        <v>114</v>
      </c>
      <c r="E101" s="124"/>
      <c r="F101" s="124"/>
      <c r="G101" s="124"/>
      <c r="H101" s="124"/>
      <c r="I101" s="124"/>
      <c r="J101" s="125">
        <f>J192</f>
        <v>0</v>
      </c>
      <c r="L101" s="122"/>
    </row>
    <row r="102" spans="1:31" s="10" customFormat="1" ht="19.899999999999999" customHeight="1">
      <c r="B102" s="122"/>
      <c r="D102" s="123" t="s">
        <v>115</v>
      </c>
      <c r="E102" s="124"/>
      <c r="F102" s="124"/>
      <c r="G102" s="124"/>
      <c r="H102" s="124"/>
      <c r="I102" s="124"/>
      <c r="J102" s="125">
        <f>J197</f>
        <v>0</v>
      </c>
      <c r="L102" s="122"/>
    </row>
    <row r="103" spans="1:31" s="10" customFormat="1" ht="19.899999999999999" customHeight="1">
      <c r="B103" s="122"/>
      <c r="D103" s="123" t="s">
        <v>116</v>
      </c>
      <c r="E103" s="124"/>
      <c r="F103" s="124"/>
      <c r="G103" s="124"/>
      <c r="H103" s="124"/>
      <c r="I103" s="124"/>
      <c r="J103" s="125">
        <f>J202</f>
        <v>0</v>
      </c>
      <c r="L103" s="122"/>
    </row>
    <row r="104" spans="1:31" s="10" customFormat="1" ht="19.899999999999999" customHeight="1">
      <c r="B104" s="122"/>
      <c r="D104" s="123" t="s">
        <v>117</v>
      </c>
      <c r="E104" s="124"/>
      <c r="F104" s="124"/>
      <c r="G104" s="124"/>
      <c r="H104" s="124"/>
      <c r="I104" s="124"/>
      <c r="J104" s="125">
        <f>J213</f>
        <v>0</v>
      </c>
      <c r="L104" s="122"/>
    </row>
    <row r="105" spans="1:31" s="9" customFormat="1" ht="24.95" customHeight="1">
      <c r="B105" s="118"/>
      <c r="D105" s="119" t="s">
        <v>118</v>
      </c>
      <c r="E105" s="120"/>
      <c r="F105" s="120"/>
      <c r="G105" s="120"/>
      <c r="H105" s="120"/>
      <c r="I105" s="120"/>
      <c r="J105" s="121">
        <f>J215</f>
        <v>0</v>
      </c>
      <c r="L105" s="118"/>
    </row>
    <row r="106" spans="1:31" s="2" customFormat="1" ht="21.95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9.25" customHeight="1">
      <c r="A108" s="28"/>
      <c r="B108" s="29"/>
      <c r="C108" s="117" t="s">
        <v>119</v>
      </c>
      <c r="D108" s="28"/>
      <c r="E108" s="28"/>
      <c r="F108" s="28"/>
      <c r="G108" s="28"/>
      <c r="H108" s="28"/>
      <c r="I108" s="28"/>
      <c r="J108" s="126">
        <v>0</v>
      </c>
      <c r="K108" s="28"/>
      <c r="L108" s="41"/>
      <c r="N108" s="127" t="s">
        <v>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8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9.25" customHeight="1">
      <c r="A110" s="28"/>
      <c r="B110" s="29"/>
      <c r="C110" s="128" t="s">
        <v>120</v>
      </c>
      <c r="D110" s="107"/>
      <c r="E110" s="107"/>
      <c r="F110" s="107"/>
      <c r="G110" s="107"/>
      <c r="H110" s="107"/>
      <c r="I110" s="107"/>
      <c r="J110" s="129">
        <f>ROUND(J96+J108,2)</f>
        <v>0</v>
      </c>
      <c r="K110" s="107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5" spans="1:31" s="2" customFormat="1" ht="6.95" customHeight="1">
      <c r="A115" s="28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24.95" customHeight="1">
      <c r="A116" s="28"/>
      <c r="B116" s="29"/>
      <c r="C116" s="20" t="s">
        <v>121</v>
      </c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2" customHeight="1">
      <c r="A118" s="28"/>
      <c r="B118" s="29"/>
      <c r="C118" s="25" t="s">
        <v>13</v>
      </c>
      <c r="D118" s="28"/>
      <c r="E118" s="28"/>
      <c r="F118" s="28"/>
      <c r="G118" s="28"/>
      <c r="H118" s="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6.5" customHeight="1">
      <c r="A119" s="28"/>
      <c r="B119" s="29"/>
      <c r="C119" s="28"/>
      <c r="D119" s="28"/>
      <c r="E119" s="242" t="str">
        <f>E7</f>
        <v>Gymnázium A. Einsteina</v>
      </c>
      <c r="F119" s="243"/>
      <c r="G119" s="243"/>
      <c r="H119" s="243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2" customHeight="1">
      <c r="A120" s="28"/>
      <c r="B120" s="29"/>
      <c r="C120" s="25" t="s">
        <v>96</v>
      </c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6.5" customHeight="1">
      <c r="A121" s="28"/>
      <c r="B121" s="29"/>
      <c r="C121" s="28"/>
      <c r="D121" s="28"/>
      <c r="E121" s="239" t="str">
        <f>E9</f>
        <v>02 - Dodávka a osadenie lapolu pre kuchynskú vetvu</v>
      </c>
      <c r="F121" s="241"/>
      <c r="G121" s="241"/>
      <c r="H121" s="241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6.9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17</v>
      </c>
      <c r="D123" s="28"/>
      <c r="E123" s="28"/>
      <c r="F123" s="23" t="str">
        <f>F12</f>
        <v xml:space="preserve"> </v>
      </c>
      <c r="G123" s="28"/>
      <c r="H123" s="28"/>
      <c r="I123" s="25" t="s">
        <v>19</v>
      </c>
      <c r="J123" s="54" t="str">
        <f>IF(J12="","",J12)</f>
        <v/>
      </c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6.95" customHeight="1">
      <c r="A124" s="28"/>
      <c r="B124" s="29"/>
      <c r="C124" s="28"/>
      <c r="D124" s="28"/>
      <c r="E124" s="28"/>
      <c r="F124" s="28"/>
      <c r="G124" s="28"/>
      <c r="H124" s="28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5.2" customHeight="1">
      <c r="A125" s="28"/>
      <c r="B125" s="29"/>
      <c r="C125" s="25" t="s">
        <v>20</v>
      </c>
      <c r="D125" s="28"/>
      <c r="E125" s="28"/>
      <c r="F125" s="23" t="str">
        <f>E15</f>
        <v>Gymnázium Alberta Einsteina</v>
      </c>
      <c r="G125" s="28"/>
      <c r="H125" s="28"/>
      <c r="I125" s="25" t="s">
        <v>25</v>
      </c>
      <c r="J125" s="26" t="str">
        <f>E21</f>
        <v xml:space="preserve"> </v>
      </c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5.2" customHeight="1">
      <c r="A126" s="28"/>
      <c r="B126" s="29"/>
      <c r="C126" s="25" t="s">
        <v>24</v>
      </c>
      <c r="D126" s="28"/>
      <c r="E126" s="28"/>
      <c r="F126" s="23" t="str">
        <f>IF(E18="","",E18)</f>
        <v xml:space="preserve"> </v>
      </c>
      <c r="G126" s="28"/>
      <c r="H126" s="28"/>
      <c r="I126" s="25" t="s">
        <v>27</v>
      </c>
      <c r="J126" s="26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0.35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11" customFormat="1" ht="29.25" customHeight="1">
      <c r="A128" s="130"/>
      <c r="B128" s="131"/>
      <c r="C128" s="132" t="s">
        <v>122</v>
      </c>
      <c r="D128" s="133" t="s">
        <v>54</v>
      </c>
      <c r="E128" s="133" t="s">
        <v>50</v>
      </c>
      <c r="F128" s="133" t="s">
        <v>51</v>
      </c>
      <c r="G128" s="133" t="s">
        <v>123</v>
      </c>
      <c r="H128" s="133" t="s">
        <v>124</v>
      </c>
      <c r="I128" s="133" t="s">
        <v>125</v>
      </c>
      <c r="J128" s="134" t="s">
        <v>108</v>
      </c>
      <c r="K128" s="135" t="s">
        <v>126</v>
      </c>
      <c r="L128" s="136"/>
      <c r="M128" s="61" t="s">
        <v>1</v>
      </c>
      <c r="N128" s="62" t="s">
        <v>33</v>
      </c>
      <c r="O128" s="62" t="s">
        <v>127</v>
      </c>
      <c r="P128" s="62" t="s">
        <v>128</v>
      </c>
      <c r="Q128" s="62" t="s">
        <v>129</v>
      </c>
      <c r="R128" s="62" t="s">
        <v>130</v>
      </c>
      <c r="S128" s="62" t="s">
        <v>131</v>
      </c>
      <c r="T128" s="63" t="s">
        <v>132</v>
      </c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</row>
    <row r="129" spans="1:65" s="2" customFormat="1" ht="22.9" customHeight="1">
      <c r="A129" s="28"/>
      <c r="B129" s="29"/>
      <c r="C129" s="68" t="s">
        <v>104</v>
      </c>
      <c r="D129" s="28"/>
      <c r="E129" s="28"/>
      <c r="F129" s="28"/>
      <c r="G129" s="28"/>
      <c r="H129" s="28"/>
      <c r="I129" s="28"/>
      <c r="J129" s="137">
        <f>BK129</f>
        <v>0</v>
      </c>
      <c r="K129" s="28"/>
      <c r="L129" s="29"/>
      <c r="M129" s="64"/>
      <c r="N129" s="55"/>
      <c r="O129" s="65"/>
      <c r="P129" s="138">
        <f>P130+P215</f>
        <v>143.3651644</v>
      </c>
      <c r="Q129" s="65"/>
      <c r="R129" s="138">
        <f>R130+R215</f>
        <v>13.5093908</v>
      </c>
      <c r="S129" s="65"/>
      <c r="T129" s="139">
        <f>T130+T215</f>
        <v>3.4596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68</v>
      </c>
      <c r="AU129" s="16" t="s">
        <v>110</v>
      </c>
      <c r="BK129" s="140">
        <f>BK130+BK215</f>
        <v>0</v>
      </c>
    </row>
    <row r="130" spans="1:65" s="12" customFormat="1" ht="25.9" customHeight="1">
      <c r="B130" s="141"/>
      <c r="D130" s="142" t="s">
        <v>68</v>
      </c>
      <c r="E130" s="143" t="s">
        <v>133</v>
      </c>
      <c r="F130" s="143" t="s">
        <v>134</v>
      </c>
      <c r="J130" s="144">
        <f>BK130</f>
        <v>0</v>
      </c>
      <c r="L130" s="141"/>
      <c r="M130" s="145"/>
      <c r="N130" s="146"/>
      <c r="O130" s="146"/>
      <c r="P130" s="147">
        <f>P131+P174+P179+P192+P197+P202+P213</f>
        <v>143.3651644</v>
      </c>
      <c r="Q130" s="146"/>
      <c r="R130" s="147">
        <f>R131+R174+R179+R192+R197+R202+R213</f>
        <v>13.5093908</v>
      </c>
      <c r="S130" s="146"/>
      <c r="T130" s="148">
        <f>T131+T174+T179+T192+T197+T202+T213</f>
        <v>3.4596</v>
      </c>
      <c r="AR130" s="142" t="s">
        <v>77</v>
      </c>
      <c r="AT130" s="149" t="s">
        <v>68</v>
      </c>
      <c r="AU130" s="149" t="s">
        <v>69</v>
      </c>
      <c r="AY130" s="142" t="s">
        <v>135</v>
      </c>
      <c r="BK130" s="150">
        <f>BK131+BK174+BK179+BK192+BK197+BK202+BK213</f>
        <v>0</v>
      </c>
    </row>
    <row r="131" spans="1:65" s="12" customFormat="1" ht="22.9" customHeight="1">
      <c r="B131" s="141"/>
      <c r="D131" s="142" t="s">
        <v>68</v>
      </c>
      <c r="E131" s="151" t="s">
        <v>77</v>
      </c>
      <c r="F131" s="151" t="s">
        <v>136</v>
      </c>
      <c r="J131" s="152">
        <f>BK131</f>
        <v>0</v>
      </c>
      <c r="L131" s="141"/>
      <c r="M131" s="145"/>
      <c r="N131" s="146"/>
      <c r="O131" s="146"/>
      <c r="P131" s="147">
        <f>SUM(P132:P173)</f>
        <v>78.886922999999996</v>
      </c>
      <c r="Q131" s="146"/>
      <c r="R131" s="147">
        <f>SUM(R132:R173)</f>
        <v>2.3481200000000001E-2</v>
      </c>
      <c r="S131" s="146"/>
      <c r="T131" s="148">
        <f>SUM(T132:T173)</f>
        <v>3.4596</v>
      </c>
      <c r="AR131" s="142" t="s">
        <v>77</v>
      </c>
      <c r="AT131" s="149" t="s">
        <v>68</v>
      </c>
      <c r="AU131" s="149" t="s">
        <v>77</v>
      </c>
      <c r="AY131" s="142" t="s">
        <v>135</v>
      </c>
      <c r="BK131" s="150">
        <f>SUM(BK132:BK173)</f>
        <v>0</v>
      </c>
    </row>
    <row r="132" spans="1:65" s="2" customFormat="1" ht="33" customHeight="1">
      <c r="A132" s="28"/>
      <c r="B132" s="153"/>
      <c r="C132" s="154" t="s">
        <v>77</v>
      </c>
      <c r="D132" s="154" t="s">
        <v>137</v>
      </c>
      <c r="E132" s="155" t="s">
        <v>138</v>
      </c>
      <c r="F132" s="156" t="s">
        <v>139</v>
      </c>
      <c r="G132" s="157" t="s">
        <v>140</v>
      </c>
      <c r="H132" s="158">
        <v>6.2</v>
      </c>
      <c r="I132" s="159"/>
      <c r="J132" s="159">
        <f>ROUND(I132*H132,2)</f>
        <v>0</v>
      </c>
      <c r="K132" s="160"/>
      <c r="L132" s="29"/>
      <c r="M132" s="161" t="s">
        <v>1</v>
      </c>
      <c r="N132" s="162" t="s">
        <v>35</v>
      </c>
      <c r="O132" s="163">
        <v>0.60299999999999998</v>
      </c>
      <c r="P132" s="163">
        <f>O132*H132</f>
        <v>3.7385999999999999</v>
      </c>
      <c r="Q132" s="163">
        <v>0</v>
      </c>
      <c r="R132" s="163">
        <f>Q132*H132</f>
        <v>0</v>
      </c>
      <c r="S132" s="163">
        <v>0.23499999999999999</v>
      </c>
      <c r="T132" s="164">
        <f>S132*H132</f>
        <v>1.4569999999999999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65" t="s">
        <v>141</v>
      </c>
      <c r="AT132" s="165" t="s">
        <v>137</v>
      </c>
      <c r="AU132" s="165" t="s">
        <v>84</v>
      </c>
      <c r="AY132" s="16" t="s">
        <v>135</v>
      </c>
      <c r="BE132" s="166">
        <f>IF(N132="základná",J132,0)</f>
        <v>0</v>
      </c>
      <c r="BF132" s="166">
        <f>IF(N132="znížená",J132,0)</f>
        <v>0</v>
      </c>
      <c r="BG132" s="166">
        <f>IF(N132="zákl. prenesená",J132,0)</f>
        <v>0</v>
      </c>
      <c r="BH132" s="166">
        <f>IF(N132="zníž. prenesená",J132,0)</f>
        <v>0</v>
      </c>
      <c r="BI132" s="166">
        <f>IF(N132="nulová",J132,0)</f>
        <v>0</v>
      </c>
      <c r="BJ132" s="16" t="s">
        <v>84</v>
      </c>
      <c r="BK132" s="166">
        <f>ROUND(I132*H132,2)</f>
        <v>0</v>
      </c>
      <c r="BL132" s="16" t="s">
        <v>141</v>
      </c>
      <c r="BM132" s="165" t="s">
        <v>421</v>
      </c>
    </row>
    <row r="133" spans="1:65" s="13" customFormat="1">
      <c r="B133" s="167"/>
      <c r="D133" s="168" t="s">
        <v>143</v>
      </c>
      <c r="E133" s="169" t="s">
        <v>1</v>
      </c>
      <c r="F133" s="170" t="s">
        <v>422</v>
      </c>
      <c r="H133" s="171">
        <v>6.2</v>
      </c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143</v>
      </c>
      <c r="AU133" s="169" t="s">
        <v>84</v>
      </c>
      <c r="AV133" s="13" t="s">
        <v>84</v>
      </c>
      <c r="AW133" s="13" t="s">
        <v>26</v>
      </c>
      <c r="AX133" s="13" t="s">
        <v>69</v>
      </c>
      <c r="AY133" s="169" t="s">
        <v>135</v>
      </c>
    </row>
    <row r="134" spans="1:65" s="14" customFormat="1">
      <c r="B134" s="175"/>
      <c r="D134" s="168" t="s">
        <v>143</v>
      </c>
      <c r="E134" s="176" t="s">
        <v>82</v>
      </c>
      <c r="F134" s="177" t="s">
        <v>147</v>
      </c>
      <c r="H134" s="178">
        <v>6.2</v>
      </c>
      <c r="L134" s="175"/>
      <c r="M134" s="179"/>
      <c r="N134" s="180"/>
      <c r="O134" s="180"/>
      <c r="P134" s="180"/>
      <c r="Q134" s="180"/>
      <c r="R134" s="180"/>
      <c r="S134" s="180"/>
      <c r="T134" s="181"/>
      <c r="AT134" s="176" t="s">
        <v>143</v>
      </c>
      <c r="AU134" s="176" t="s">
        <v>84</v>
      </c>
      <c r="AV134" s="14" t="s">
        <v>141</v>
      </c>
      <c r="AW134" s="14" t="s">
        <v>26</v>
      </c>
      <c r="AX134" s="14" t="s">
        <v>77</v>
      </c>
      <c r="AY134" s="176" t="s">
        <v>135</v>
      </c>
    </row>
    <row r="135" spans="1:65" s="2" customFormat="1" ht="33" customHeight="1">
      <c r="A135" s="28"/>
      <c r="B135" s="153"/>
      <c r="C135" s="154" t="s">
        <v>84</v>
      </c>
      <c r="D135" s="154" t="s">
        <v>137</v>
      </c>
      <c r="E135" s="155" t="s">
        <v>148</v>
      </c>
      <c r="F135" s="156" t="s">
        <v>149</v>
      </c>
      <c r="G135" s="157" t="s">
        <v>140</v>
      </c>
      <c r="H135" s="158">
        <v>6.2</v>
      </c>
      <c r="I135" s="159"/>
      <c r="J135" s="159">
        <f>ROUND(I135*H135,2)</f>
        <v>0</v>
      </c>
      <c r="K135" s="160"/>
      <c r="L135" s="29"/>
      <c r="M135" s="161" t="s">
        <v>1</v>
      </c>
      <c r="N135" s="162" t="s">
        <v>35</v>
      </c>
      <c r="O135" s="163">
        <v>1.169</v>
      </c>
      <c r="P135" s="163">
        <f>O135*H135</f>
        <v>7.2478000000000007</v>
      </c>
      <c r="Q135" s="163">
        <v>0</v>
      </c>
      <c r="R135" s="163">
        <f>Q135*H135</f>
        <v>0</v>
      </c>
      <c r="S135" s="163">
        <v>0.22500000000000001</v>
      </c>
      <c r="T135" s="164">
        <f>S135*H135</f>
        <v>1.395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65" t="s">
        <v>141</v>
      </c>
      <c r="AT135" s="165" t="s">
        <v>137</v>
      </c>
      <c r="AU135" s="165" t="s">
        <v>84</v>
      </c>
      <c r="AY135" s="16" t="s">
        <v>135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6" t="s">
        <v>84</v>
      </c>
      <c r="BK135" s="166">
        <f>ROUND(I135*H135,2)</f>
        <v>0</v>
      </c>
      <c r="BL135" s="16" t="s">
        <v>141</v>
      </c>
      <c r="BM135" s="165" t="s">
        <v>423</v>
      </c>
    </row>
    <row r="136" spans="1:65" s="13" customFormat="1">
      <c r="B136" s="167"/>
      <c r="D136" s="168" t="s">
        <v>143</v>
      </c>
      <c r="E136" s="169" t="s">
        <v>1</v>
      </c>
      <c r="F136" s="170" t="s">
        <v>82</v>
      </c>
      <c r="H136" s="171">
        <v>6.2</v>
      </c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143</v>
      </c>
      <c r="AU136" s="169" t="s">
        <v>84</v>
      </c>
      <c r="AV136" s="13" t="s">
        <v>84</v>
      </c>
      <c r="AW136" s="13" t="s">
        <v>26</v>
      </c>
      <c r="AX136" s="13" t="s">
        <v>77</v>
      </c>
      <c r="AY136" s="169" t="s">
        <v>135</v>
      </c>
    </row>
    <row r="137" spans="1:65" s="2" customFormat="1" ht="24.2" customHeight="1">
      <c r="A137" s="28"/>
      <c r="B137" s="153"/>
      <c r="C137" s="154" t="s">
        <v>151</v>
      </c>
      <c r="D137" s="154" t="s">
        <v>137</v>
      </c>
      <c r="E137" s="155" t="s">
        <v>152</v>
      </c>
      <c r="F137" s="156" t="s">
        <v>153</v>
      </c>
      <c r="G137" s="157" t="s">
        <v>140</v>
      </c>
      <c r="H137" s="158">
        <v>6.2</v>
      </c>
      <c r="I137" s="159"/>
      <c r="J137" s="159">
        <f>ROUND(I137*H137,2)</f>
        <v>0</v>
      </c>
      <c r="K137" s="160"/>
      <c r="L137" s="29"/>
      <c r="M137" s="161" t="s">
        <v>1</v>
      </c>
      <c r="N137" s="162" t="s">
        <v>35</v>
      </c>
      <c r="O137" s="163">
        <v>0.19</v>
      </c>
      <c r="P137" s="163">
        <f>O137*H137</f>
        <v>1.1780000000000002</v>
      </c>
      <c r="Q137" s="163">
        <v>0</v>
      </c>
      <c r="R137" s="163">
        <f>Q137*H137</f>
        <v>0</v>
      </c>
      <c r="S137" s="163">
        <v>9.8000000000000004E-2</v>
      </c>
      <c r="T137" s="164">
        <f>S137*H137</f>
        <v>0.60760000000000003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65" t="s">
        <v>141</v>
      </c>
      <c r="AT137" s="165" t="s">
        <v>137</v>
      </c>
      <c r="AU137" s="165" t="s">
        <v>84</v>
      </c>
      <c r="AY137" s="16" t="s">
        <v>135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6" t="s">
        <v>84</v>
      </c>
      <c r="BK137" s="166">
        <f>ROUND(I137*H137,2)</f>
        <v>0</v>
      </c>
      <c r="BL137" s="16" t="s">
        <v>141</v>
      </c>
      <c r="BM137" s="165" t="s">
        <v>424</v>
      </c>
    </row>
    <row r="138" spans="1:65" s="13" customFormat="1">
      <c r="B138" s="167"/>
      <c r="D138" s="168" t="s">
        <v>143</v>
      </c>
      <c r="E138" s="169" t="s">
        <v>1</v>
      </c>
      <c r="F138" s="170" t="s">
        <v>82</v>
      </c>
      <c r="H138" s="171">
        <v>6.2</v>
      </c>
      <c r="L138" s="167"/>
      <c r="M138" s="172"/>
      <c r="N138" s="173"/>
      <c r="O138" s="173"/>
      <c r="P138" s="173"/>
      <c r="Q138" s="173"/>
      <c r="R138" s="173"/>
      <c r="S138" s="173"/>
      <c r="T138" s="174"/>
      <c r="AT138" s="169" t="s">
        <v>143</v>
      </c>
      <c r="AU138" s="169" t="s">
        <v>84</v>
      </c>
      <c r="AV138" s="13" t="s">
        <v>84</v>
      </c>
      <c r="AW138" s="13" t="s">
        <v>26</v>
      </c>
      <c r="AX138" s="13" t="s">
        <v>77</v>
      </c>
      <c r="AY138" s="169" t="s">
        <v>135</v>
      </c>
    </row>
    <row r="139" spans="1:65" s="2" customFormat="1" ht="16.5" customHeight="1">
      <c r="A139" s="28"/>
      <c r="B139" s="153"/>
      <c r="C139" s="154" t="s">
        <v>141</v>
      </c>
      <c r="D139" s="154" t="s">
        <v>137</v>
      </c>
      <c r="E139" s="155" t="s">
        <v>425</v>
      </c>
      <c r="F139" s="156" t="s">
        <v>426</v>
      </c>
      <c r="G139" s="157" t="s">
        <v>157</v>
      </c>
      <c r="H139" s="158">
        <v>14.57</v>
      </c>
      <c r="I139" s="159"/>
      <c r="J139" s="159">
        <f>ROUND(I139*H139,2)</f>
        <v>0</v>
      </c>
      <c r="K139" s="160"/>
      <c r="L139" s="29"/>
      <c r="M139" s="161" t="s">
        <v>1</v>
      </c>
      <c r="N139" s="162" t="s">
        <v>35</v>
      </c>
      <c r="O139" s="163">
        <v>2.9609999999999999</v>
      </c>
      <c r="P139" s="163">
        <f>O139*H139</f>
        <v>43.141770000000001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65" t="s">
        <v>141</v>
      </c>
      <c r="AT139" s="165" t="s">
        <v>137</v>
      </c>
      <c r="AU139" s="165" t="s">
        <v>84</v>
      </c>
      <c r="AY139" s="16" t="s">
        <v>135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6" t="s">
        <v>84</v>
      </c>
      <c r="BK139" s="166">
        <f>ROUND(I139*H139,2)</f>
        <v>0</v>
      </c>
      <c r="BL139" s="16" t="s">
        <v>141</v>
      </c>
      <c r="BM139" s="165" t="s">
        <v>427</v>
      </c>
    </row>
    <row r="140" spans="1:65" s="13" customFormat="1">
      <c r="B140" s="167"/>
      <c r="D140" s="168" t="s">
        <v>143</v>
      </c>
      <c r="E140" s="169" t="s">
        <v>1</v>
      </c>
      <c r="F140" s="170" t="s">
        <v>428</v>
      </c>
      <c r="H140" s="171">
        <v>14.57</v>
      </c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143</v>
      </c>
      <c r="AU140" s="169" t="s">
        <v>84</v>
      </c>
      <c r="AV140" s="13" t="s">
        <v>84</v>
      </c>
      <c r="AW140" s="13" t="s">
        <v>26</v>
      </c>
      <c r="AX140" s="13" t="s">
        <v>69</v>
      </c>
      <c r="AY140" s="169" t="s">
        <v>135</v>
      </c>
    </row>
    <row r="141" spans="1:65" s="14" customFormat="1">
      <c r="B141" s="175"/>
      <c r="D141" s="168" t="s">
        <v>143</v>
      </c>
      <c r="E141" s="176" t="s">
        <v>413</v>
      </c>
      <c r="F141" s="177" t="s">
        <v>147</v>
      </c>
      <c r="H141" s="178">
        <v>14.57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143</v>
      </c>
      <c r="AU141" s="176" t="s">
        <v>84</v>
      </c>
      <c r="AV141" s="14" t="s">
        <v>141</v>
      </c>
      <c r="AW141" s="14" t="s">
        <v>26</v>
      </c>
      <c r="AX141" s="14" t="s">
        <v>77</v>
      </c>
      <c r="AY141" s="176" t="s">
        <v>135</v>
      </c>
    </row>
    <row r="142" spans="1:65" s="2" customFormat="1" ht="24.2" customHeight="1">
      <c r="A142" s="28"/>
      <c r="B142" s="153"/>
      <c r="C142" s="154" t="s">
        <v>163</v>
      </c>
      <c r="D142" s="154" t="s">
        <v>137</v>
      </c>
      <c r="E142" s="155" t="s">
        <v>429</v>
      </c>
      <c r="F142" s="156" t="s">
        <v>430</v>
      </c>
      <c r="G142" s="157" t="s">
        <v>157</v>
      </c>
      <c r="H142" s="158">
        <v>4.8570000000000002</v>
      </c>
      <c r="I142" s="159"/>
      <c r="J142" s="159">
        <f>ROUND(I142*H142,2)</f>
        <v>0</v>
      </c>
      <c r="K142" s="160"/>
      <c r="L142" s="29"/>
      <c r="M142" s="161" t="s">
        <v>1</v>
      </c>
      <c r="N142" s="162" t="s">
        <v>35</v>
      </c>
      <c r="O142" s="163">
        <v>0.44700000000000001</v>
      </c>
      <c r="P142" s="163">
        <f>O142*H142</f>
        <v>2.1710790000000002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65" t="s">
        <v>141</v>
      </c>
      <c r="AT142" s="165" t="s">
        <v>137</v>
      </c>
      <c r="AU142" s="165" t="s">
        <v>84</v>
      </c>
      <c r="AY142" s="16" t="s">
        <v>135</v>
      </c>
      <c r="BE142" s="166">
        <f>IF(N142="základná",J142,0)</f>
        <v>0</v>
      </c>
      <c r="BF142" s="166">
        <f>IF(N142="znížená",J142,0)</f>
        <v>0</v>
      </c>
      <c r="BG142" s="166">
        <f>IF(N142="zákl. prenesená",J142,0)</f>
        <v>0</v>
      </c>
      <c r="BH142" s="166">
        <f>IF(N142="zníž. prenesená",J142,0)</f>
        <v>0</v>
      </c>
      <c r="BI142" s="166">
        <f>IF(N142="nulová",J142,0)</f>
        <v>0</v>
      </c>
      <c r="BJ142" s="16" t="s">
        <v>84</v>
      </c>
      <c r="BK142" s="166">
        <f>ROUND(I142*H142,2)</f>
        <v>0</v>
      </c>
      <c r="BL142" s="16" t="s">
        <v>141</v>
      </c>
      <c r="BM142" s="165" t="s">
        <v>431</v>
      </c>
    </row>
    <row r="143" spans="1:65" s="13" customFormat="1">
      <c r="B143" s="167"/>
      <c r="D143" s="168" t="s">
        <v>143</v>
      </c>
      <c r="E143" s="169" t="s">
        <v>1</v>
      </c>
      <c r="F143" s="170" t="s">
        <v>432</v>
      </c>
      <c r="H143" s="171">
        <v>4.8570000000000002</v>
      </c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143</v>
      </c>
      <c r="AU143" s="169" t="s">
        <v>84</v>
      </c>
      <c r="AV143" s="13" t="s">
        <v>84</v>
      </c>
      <c r="AW143" s="13" t="s">
        <v>26</v>
      </c>
      <c r="AX143" s="13" t="s">
        <v>77</v>
      </c>
      <c r="AY143" s="169" t="s">
        <v>135</v>
      </c>
    </row>
    <row r="144" spans="1:65" s="2" customFormat="1" ht="24.2" customHeight="1">
      <c r="A144" s="28"/>
      <c r="B144" s="153"/>
      <c r="C144" s="154" t="s">
        <v>168</v>
      </c>
      <c r="D144" s="154" t="s">
        <v>137</v>
      </c>
      <c r="E144" s="155" t="s">
        <v>433</v>
      </c>
      <c r="F144" s="156" t="s">
        <v>434</v>
      </c>
      <c r="G144" s="157" t="s">
        <v>140</v>
      </c>
      <c r="H144" s="158">
        <v>23.97</v>
      </c>
      <c r="I144" s="159"/>
      <c r="J144" s="159">
        <f>ROUND(I144*H144,2)</f>
        <v>0</v>
      </c>
      <c r="K144" s="160"/>
      <c r="L144" s="29"/>
      <c r="M144" s="161" t="s">
        <v>1</v>
      </c>
      <c r="N144" s="162" t="s">
        <v>35</v>
      </c>
      <c r="O144" s="163">
        <v>0.16800000000000001</v>
      </c>
      <c r="P144" s="163">
        <f>O144*H144</f>
        <v>4.0269599999999999</v>
      </c>
      <c r="Q144" s="163">
        <v>6.9999999999999999E-4</v>
      </c>
      <c r="R144" s="163">
        <f>Q144*H144</f>
        <v>1.6778999999999999E-2</v>
      </c>
      <c r="S144" s="163">
        <v>0</v>
      </c>
      <c r="T144" s="164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65" t="s">
        <v>141</v>
      </c>
      <c r="AT144" s="165" t="s">
        <v>137</v>
      </c>
      <c r="AU144" s="165" t="s">
        <v>84</v>
      </c>
      <c r="AY144" s="16" t="s">
        <v>135</v>
      </c>
      <c r="BE144" s="166">
        <f>IF(N144="základná",J144,0)</f>
        <v>0</v>
      </c>
      <c r="BF144" s="166">
        <f>IF(N144="znížená",J144,0)</f>
        <v>0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6" t="s">
        <v>84</v>
      </c>
      <c r="BK144" s="166">
        <f>ROUND(I144*H144,2)</f>
        <v>0</v>
      </c>
      <c r="BL144" s="16" t="s">
        <v>141</v>
      </c>
      <c r="BM144" s="165" t="s">
        <v>435</v>
      </c>
    </row>
    <row r="145" spans="1:65" s="13" customFormat="1">
      <c r="B145" s="167"/>
      <c r="D145" s="168" t="s">
        <v>143</v>
      </c>
      <c r="E145" s="169" t="s">
        <v>1</v>
      </c>
      <c r="F145" s="170" t="s">
        <v>436</v>
      </c>
      <c r="H145" s="171">
        <v>23.97</v>
      </c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143</v>
      </c>
      <c r="AU145" s="169" t="s">
        <v>84</v>
      </c>
      <c r="AV145" s="13" t="s">
        <v>84</v>
      </c>
      <c r="AW145" s="13" t="s">
        <v>26</v>
      </c>
      <c r="AX145" s="13" t="s">
        <v>69</v>
      </c>
      <c r="AY145" s="169" t="s">
        <v>135</v>
      </c>
    </row>
    <row r="146" spans="1:65" s="14" customFormat="1">
      <c r="B146" s="175"/>
      <c r="D146" s="168" t="s">
        <v>143</v>
      </c>
      <c r="E146" s="176" t="s">
        <v>1</v>
      </c>
      <c r="F146" s="177" t="s">
        <v>147</v>
      </c>
      <c r="H146" s="178">
        <v>23.97</v>
      </c>
      <c r="L146" s="175"/>
      <c r="M146" s="179"/>
      <c r="N146" s="180"/>
      <c r="O146" s="180"/>
      <c r="P146" s="180"/>
      <c r="Q146" s="180"/>
      <c r="R146" s="180"/>
      <c r="S146" s="180"/>
      <c r="T146" s="181"/>
      <c r="AT146" s="176" t="s">
        <v>143</v>
      </c>
      <c r="AU146" s="176" t="s">
        <v>84</v>
      </c>
      <c r="AV146" s="14" t="s">
        <v>141</v>
      </c>
      <c r="AW146" s="14" t="s">
        <v>26</v>
      </c>
      <c r="AX146" s="14" t="s">
        <v>77</v>
      </c>
      <c r="AY146" s="176" t="s">
        <v>135</v>
      </c>
    </row>
    <row r="147" spans="1:65" s="2" customFormat="1" ht="21.75" customHeight="1">
      <c r="A147" s="28"/>
      <c r="B147" s="153"/>
      <c r="C147" s="154" t="s">
        <v>101</v>
      </c>
      <c r="D147" s="154" t="s">
        <v>137</v>
      </c>
      <c r="E147" s="155" t="s">
        <v>437</v>
      </c>
      <c r="F147" s="156" t="s">
        <v>438</v>
      </c>
      <c r="G147" s="157" t="s">
        <v>140</v>
      </c>
      <c r="H147" s="158">
        <v>23.97</v>
      </c>
      <c r="I147" s="159"/>
      <c r="J147" s="159">
        <f>ROUND(I147*H147,2)</f>
        <v>0</v>
      </c>
      <c r="K147" s="160"/>
      <c r="L147" s="29"/>
      <c r="M147" s="161" t="s">
        <v>1</v>
      </c>
      <c r="N147" s="162" t="s">
        <v>35</v>
      </c>
      <c r="O147" s="163">
        <v>0.09</v>
      </c>
      <c r="P147" s="163">
        <f>O147*H147</f>
        <v>2.1572999999999998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65" t="s">
        <v>141</v>
      </c>
      <c r="AT147" s="165" t="s">
        <v>137</v>
      </c>
      <c r="AU147" s="165" t="s">
        <v>84</v>
      </c>
      <c r="AY147" s="16" t="s">
        <v>135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6" t="s">
        <v>84</v>
      </c>
      <c r="BK147" s="166">
        <f>ROUND(I147*H147,2)</f>
        <v>0</v>
      </c>
      <c r="BL147" s="16" t="s">
        <v>141</v>
      </c>
      <c r="BM147" s="165" t="s">
        <v>439</v>
      </c>
    </row>
    <row r="148" spans="1:65" s="2" customFormat="1" ht="24.2" customHeight="1">
      <c r="A148" s="28"/>
      <c r="B148" s="153"/>
      <c r="C148" s="154" t="s">
        <v>179</v>
      </c>
      <c r="D148" s="154" t="s">
        <v>137</v>
      </c>
      <c r="E148" s="155" t="s">
        <v>440</v>
      </c>
      <c r="F148" s="156" t="s">
        <v>441</v>
      </c>
      <c r="G148" s="157" t="s">
        <v>157</v>
      </c>
      <c r="H148" s="158">
        <v>14.57</v>
      </c>
      <c r="I148" s="159"/>
      <c r="J148" s="159">
        <f>ROUND(I148*H148,2)</f>
        <v>0</v>
      </c>
      <c r="K148" s="160"/>
      <c r="L148" s="29"/>
      <c r="M148" s="161" t="s">
        <v>1</v>
      </c>
      <c r="N148" s="162" t="s">
        <v>35</v>
      </c>
      <c r="O148" s="163">
        <v>0.127</v>
      </c>
      <c r="P148" s="163">
        <f>O148*H148</f>
        <v>1.85039</v>
      </c>
      <c r="Q148" s="163">
        <v>4.6000000000000001E-4</v>
      </c>
      <c r="R148" s="163">
        <f>Q148*H148</f>
        <v>6.7022000000000002E-3</v>
      </c>
      <c r="S148" s="163">
        <v>0</v>
      </c>
      <c r="T148" s="164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65" t="s">
        <v>141</v>
      </c>
      <c r="AT148" s="165" t="s">
        <v>137</v>
      </c>
      <c r="AU148" s="165" t="s">
        <v>84</v>
      </c>
      <c r="AY148" s="16" t="s">
        <v>135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6" t="s">
        <v>84</v>
      </c>
      <c r="BK148" s="166">
        <f>ROUND(I148*H148,2)</f>
        <v>0</v>
      </c>
      <c r="BL148" s="16" t="s">
        <v>141</v>
      </c>
      <c r="BM148" s="165" t="s">
        <v>442</v>
      </c>
    </row>
    <row r="149" spans="1:65" s="13" customFormat="1">
      <c r="B149" s="167"/>
      <c r="D149" s="168" t="s">
        <v>143</v>
      </c>
      <c r="E149" s="169" t="s">
        <v>1</v>
      </c>
      <c r="F149" s="170" t="s">
        <v>413</v>
      </c>
      <c r="H149" s="171">
        <v>14.57</v>
      </c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143</v>
      </c>
      <c r="AU149" s="169" t="s">
        <v>84</v>
      </c>
      <c r="AV149" s="13" t="s">
        <v>84</v>
      </c>
      <c r="AW149" s="13" t="s">
        <v>26</v>
      </c>
      <c r="AX149" s="13" t="s">
        <v>77</v>
      </c>
      <c r="AY149" s="169" t="s">
        <v>135</v>
      </c>
    </row>
    <row r="150" spans="1:65" s="2" customFormat="1" ht="24.2" customHeight="1">
      <c r="A150" s="28"/>
      <c r="B150" s="153"/>
      <c r="C150" s="154" t="s">
        <v>184</v>
      </c>
      <c r="D150" s="154" t="s">
        <v>137</v>
      </c>
      <c r="E150" s="155" t="s">
        <v>443</v>
      </c>
      <c r="F150" s="156" t="s">
        <v>444</v>
      </c>
      <c r="G150" s="157" t="s">
        <v>157</v>
      </c>
      <c r="H150" s="158">
        <v>14.57</v>
      </c>
      <c r="I150" s="159"/>
      <c r="J150" s="159">
        <f>ROUND(I150*H150,2)</f>
        <v>0</v>
      </c>
      <c r="K150" s="160"/>
      <c r="L150" s="29"/>
      <c r="M150" s="161" t="s">
        <v>1</v>
      </c>
      <c r="N150" s="162" t="s">
        <v>35</v>
      </c>
      <c r="O150" s="163">
        <v>3.5999999999999997E-2</v>
      </c>
      <c r="P150" s="163">
        <f>O150*H150</f>
        <v>0.52451999999999999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65" t="s">
        <v>141</v>
      </c>
      <c r="AT150" s="165" t="s">
        <v>137</v>
      </c>
      <c r="AU150" s="165" t="s">
        <v>84</v>
      </c>
      <c r="AY150" s="16" t="s">
        <v>135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6" t="s">
        <v>84</v>
      </c>
      <c r="BK150" s="166">
        <f>ROUND(I150*H150,2)</f>
        <v>0</v>
      </c>
      <c r="BL150" s="16" t="s">
        <v>141</v>
      </c>
      <c r="BM150" s="165" t="s">
        <v>445</v>
      </c>
    </row>
    <row r="151" spans="1:65" s="13" customFormat="1">
      <c r="B151" s="167"/>
      <c r="D151" s="168" t="s">
        <v>143</v>
      </c>
      <c r="E151" s="169" t="s">
        <v>1</v>
      </c>
      <c r="F151" s="170" t="s">
        <v>413</v>
      </c>
      <c r="H151" s="171">
        <v>14.57</v>
      </c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143</v>
      </c>
      <c r="AU151" s="169" t="s">
        <v>84</v>
      </c>
      <c r="AV151" s="13" t="s">
        <v>84</v>
      </c>
      <c r="AW151" s="13" t="s">
        <v>26</v>
      </c>
      <c r="AX151" s="13" t="s">
        <v>77</v>
      </c>
      <c r="AY151" s="169" t="s">
        <v>135</v>
      </c>
    </row>
    <row r="152" spans="1:65" s="2" customFormat="1" ht="33" customHeight="1">
      <c r="A152" s="28"/>
      <c r="B152" s="153"/>
      <c r="C152" s="154" t="s">
        <v>189</v>
      </c>
      <c r="D152" s="154" t="s">
        <v>137</v>
      </c>
      <c r="E152" s="155" t="s">
        <v>180</v>
      </c>
      <c r="F152" s="156" t="s">
        <v>181</v>
      </c>
      <c r="G152" s="157" t="s">
        <v>157</v>
      </c>
      <c r="H152" s="158">
        <v>7.59</v>
      </c>
      <c r="I152" s="159"/>
      <c r="J152" s="159">
        <f>ROUND(I152*H152,2)</f>
        <v>0</v>
      </c>
      <c r="K152" s="160"/>
      <c r="L152" s="29"/>
      <c r="M152" s="161" t="s">
        <v>1</v>
      </c>
      <c r="N152" s="162" t="s">
        <v>35</v>
      </c>
      <c r="O152" s="163">
        <v>7.0999999999999994E-2</v>
      </c>
      <c r="P152" s="163">
        <f>O152*H152</f>
        <v>0.53888999999999998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65" t="s">
        <v>141</v>
      </c>
      <c r="AT152" s="165" t="s">
        <v>137</v>
      </c>
      <c r="AU152" s="165" t="s">
        <v>84</v>
      </c>
      <c r="AY152" s="16" t="s">
        <v>135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6" t="s">
        <v>84</v>
      </c>
      <c r="BK152" s="166">
        <f>ROUND(I152*H152,2)</f>
        <v>0</v>
      </c>
      <c r="BL152" s="16" t="s">
        <v>141</v>
      </c>
      <c r="BM152" s="165" t="s">
        <v>446</v>
      </c>
    </row>
    <row r="153" spans="1:65" s="13" customFormat="1">
      <c r="B153" s="167"/>
      <c r="D153" s="168" t="s">
        <v>143</v>
      </c>
      <c r="E153" s="169" t="s">
        <v>1</v>
      </c>
      <c r="F153" s="170" t="s">
        <v>413</v>
      </c>
      <c r="H153" s="171">
        <v>14.57</v>
      </c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143</v>
      </c>
      <c r="AU153" s="169" t="s">
        <v>84</v>
      </c>
      <c r="AV153" s="13" t="s">
        <v>84</v>
      </c>
      <c r="AW153" s="13" t="s">
        <v>26</v>
      </c>
      <c r="AX153" s="13" t="s">
        <v>69</v>
      </c>
      <c r="AY153" s="169" t="s">
        <v>135</v>
      </c>
    </row>
    <row r="154" spans="1:65" s="13" customFormat="1">
      <c r="B154" s="167"/>
      <c r="D154" s="168" t="s">
        <v>143</v>
      </c>
      <c r="E154" s="169" t="s">
        <v>1</v>
      </c>
      <c r="F154" s="170" t="s">
        <v>204</v>
      </c>
      <c r="H154" s="171">
        <v>-2.6320000000000001</v>
      </c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 t="s">
        <v>143</v>
      </c>
      <c r="AU154" s="169" t="s">
        <v>84</v>
      </c>
      <c r="AV154" s="13" t="s">
        <v>84</v>
      </c>
      <c r="AW154" s="13" t="s">
        <v>26</v>
      </c>
      <c r="AX154" s="13" t="s">
        <v>69</v>
      </c>
      <c r="AY154" s="169" t="s">
        <v>135</v>
      </c>
    </row>
    <row r="155" spans="1:65" s="13" customFormat="1">
      <c r="B155" s="167"/>
      <c r="D155" s="168" t="s">
        <v>143</v>
      </c>
      <c r="E155" s="169" t="s">
        <v>1</v>
      </c>
      <c r="F155" s="170" t="s">
        <v>183</v>
      </c>
      <c r="H155" s="171">
        <v>-4.3479999999999999</v>
      </c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143</v>
      </c>
      <c r="AU155" s="169" t="s">
        <v>84</v>
      </c>
      <c r="AV155" s="13" t="s">
        <v>84</v>
      </c>
      <c r="AW155" s="13" t="s">
        <v>26</v>
      </c>
      <c r="AX155" s="13" t="s">
        <v>69</v>
      </c>
      <c r="AY155" s="169" t="s">
        <v>135</v>
      </c>
    </row>
    <row r="156" spans="1:65" s="14" customFormat="1">
      <c r="B156" s="175"/>
      <c r="D156" s="168" t="s">
        <v>143</v>
      </c>
      <c r="E156" s="176" t="s">
        <v>92</v>
      </c>
      <c r="F156" s="177" t="s">
        <v>147</v>
      </c>
      <c r="H156" s="178">
        <v>7.59</v>
      </c>
      <c r="L156" s="175"/>
      <c r="M156" s="179"/>
      <c r="N156" s="180"/>
      <c r="O156" s="180"/>
      <c r="P156" s="180"/>
      <c r="Q156" s="180"/>
      <c r="R156" s="180"/>
      <c r="S156" s="180"/>
      <c r="T156" s="181"/>
      <c r="AT156" s="176" t="s">
        <v>143</v>
      </c>
      <c r="AU156" s="176" t="s">
        <v>84</v>
      </c>
      <c r="AV156" s="14" t="s">
        <v>141</v>
      </c>
      <c r="AW156" s="14" t="s">
        <v>26</v>
      </c>
      <c r="AX156" s="14" t="s">
        <v>77</v>
      </c>
      <c r="AY156" s="176" t="s">
        <v>135</v>
      </c>
    </row>
    <row r="157" spans="1:65" s="2" customFormat="1" ht="37.9" customHeight="1">
      <c r="A157" s="28"/>
      <c r="B157" s="153"/>
      <c r="C157" s="154" t="s">
        <v>193</v>
      </c>
      <c r="D157" s="154" t="s">
        <v>137</v>
      </c>
      <c r="E157" s="155" t="s">
        <v>185</v>
      </c>
      <c r="F157" s="156" t="s">
        <v>186</v>
      </c>
      <c r="G157" s="157" t="s">
        <v>157</v>
      </c>
      <c r="H157" s="158">
        <v>166.98</v>
      </c>
      <c r="I157" s="159"/>
      <c r="J157" s="159">
        <f>ROUND(I157*H157,2)</f>
        <v>0</v>
      </c>
      <c r="K157" s="160"/>
      <c r="L157" s="29"/>
      <c r="M157" s="161" t="s">
        <v>1</v>
      </c>
      <c r="N157" s="162" t="s">
        <v>35</v>
      </c>
      <c r="O157" s="163">
        <v>7.0000000000000001E-3</v>
      </c>
      <c r="P157" s="163">
        <f>O157*H157</f>
        <v>1.16886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65" t="s">
        <v>141</v>
      </c>
      <c r="AT157" s="165" t="s">
        <v>137</v>
      </c>
      <c r="AU157" s="165" t="s">
        <v>84</v>
      </c>
      <c r="AY157" s="16" t="s">
        <v>135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6" t="s">
        <v>84</v>
      </c>
      <c r="BK157" s="166">
        <f>ROUND(I157*H157,2)</f>
        <v>0</v>
      </c>
      <c r="BL157" s="16" t="s">
        <v>141</v>
      </c>
      <c r="BM157" s="165" t="s">
        <v>447</v>
      </c>
    </row>
    <row r="158" spans="1:65" s="13" customFormat="1">
      <c r="B158" s="167"/>
      <c r="D158" s="168" t="s">
        <v>143</v>
      </c>
      <c r="E158" s="169" t="s">
        <v>1</v>
      </c>
      <c r="F158" s="170" t="s">
        <v>188</v>
      </c>
      <c r="H158" s="171">
        <v>166.98</v>
      </c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143</v>
      </c>
      <c r="AU158" s="169" t="s">
        <v>84</v>
      </c>
      <c r="AV158" s="13" t="s">
        <v>84</v>
      </c>
      <c r="AW158" s="13" t="s">
        <v>26</v>
      </c>
      <c r="AX158" s="13" t="s">
        <v>77</v>
      </c>
      <c r="AY158" s="169" t="s">
        <v>135</v>
      </c>
    </row>
    <row r="159" spans="1:65" s="2" customFormat="1" ht="24.2" customHeight="1">
      <c r="A159" s="28"/>
      <c r="B159" s="153"/>
      <c r="C159" s="154" t="s">
        <v>199</v>
      </c>
      <c r="D159" s="154" t="s">
        <v>137</v>
      </c>
      <c r="E159" s="155" t="s">
        <v>190</v>
      </c>
      <c r="F159" s="156" t="s">
        <v>191</v>
      </c>
      <c r="G159" s="157" t="s">
        <v>157</v>
      </c>
      <c r="H159" s="158">
        <v>7.59</v>
      </c>
      <c r="I159" s="159"/>
      <c r="J159" s="159">
        <f>ROUND(I159*H159,2)</f>
        <v>0</v>
      </c>
      <c r="K159" s="160"/>
      <c r="L159" s="29"/>
      <c r="M159" s="161" t="s">
        <v>1</v>
      </c>
      <c r="N159" s="162" t="s">
        <v>35</v>
      </c>
      <c r="O159" s="163">
        <v>0.61699999999999999</v>
      </c>
      <c r="P159" s="163">
        <f>O159*H159</f>
        <v>4.6830299999999996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65" t="s">
        <v>141</v>
      </c>
      <c r="AT159" s="165" t="s">
        <v>137</v>
      </c>
      <c r="AU159" s="165" t="s">
        <v>84</v>
      </c>
      <c r="AY159" s="16" t="s">
        <v>135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6" t="s">
        <v>84</v>
      </c>
      <c r="BK159" s="166">
        <f>ROUND(I159*H159,2)</f>
        <v>0</v>
      </c>
      <c r="BL159" s="16" t="s">
        <v>141</v>
      </c>
      <c r="BM159" s="165" t="s">
        <v>448</v>
      </c>
    </row>
    <row r="160" spans="1:65" s="13" customFormat="1">
      <c r="B160" s="167"/>
      <c r="D160" s="168" t="s">
        <v>143</v>
      </c>
      <c r="E160" s="169" t="s">
        <v>1</v>
      </c>
      <c r="F160" s="170" t="s">
        <v>92</v>
      </c>
      <c r="H160" s="171">
        <v>7.59</v>
      </c>
      <c r="L160" s="167"/>
      <c r="M160" s="172"/>
      <c r="N160" s="173"/>
      <c r="O160" s="173"/>
      <c r="P160" s="173"/>
      <c r="Q160" s="173"/>
      <c r="R160" s="173"/>
      <c r="S160" s="173"/>
      <c r="T160" s="174"/>
      <c r="AT160" s="169" t="s">
        <v>143</v>
      </c>
      <c r="AU160" s="169" t="s">
        <v>84</v>
      </c>
      <c r="AV160" s="13" t="s">
        <v>84</v>
      </c>
      <c r="AW160" s="13" t="s">
        <v>26</v>
      </c>
      <c r="AX160" s="13" t="s">
        <v>77</v>
      </c>
      <c r="AY160" s="169" t="s">
        <v>135</v>
      </c>
    </row>
    <row r="161" spans="1:65" s="2" customFormat="1" ht="24.2" customHeight="1">
      <c r="A161" s="28"/>
      <c r="B161" s="153"/>
      <c r="C161" s="154" t="s">
        <v>208</v>
      </c>
      <c r="D161" s="154" t="s">
        <v>137</v>
      </c>
      <c r="E161" s="155" t="s">
        <v>194</v>
      </c>
      <c r="F161" s="156" t="s">
        <v>195</v>
      </c>
      <c r="G161" s="157" t="s">
        <v>196</v>
      </c>
      <c r="H161" s="158">
        <v>12.903</v>
      </c>
      <c r="I161" s="159"/>
      <c r="J161" s="159">
        <f>ROUND(I161*H161,2)</f>
        <v>0</v>
      </c>
      <c r="K161" s="160"/>
      <c r="L161" s="29"/>
      <c r="M161" s="161" t="s">
        <v>1</v>
      </c>
      <c r="N161" s="162" t="s">
        <v>35</v>
      </c>
      <c r="O161" s="163">
        <v>0</v>
      </c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65" t="s">
        <v>141</v>
      </c>
      <c r="AT161" s="165" t="s">
        <v>137</v>
      </c>
      <c r="AU161" s="165" t="s">
        <v>84</v>
      </c>
      <c r="AY161" s="16" t="s">
        <v>135</v>
      </c>
      <c r="BE161" s="166">
        <f>IF(N161="základná",J161,0)</f>
        <v>0</v>
      </c>
      <c r="BF161" s="166">
        <f>IF(N161="znížená",J161,0)</f>
        <v>0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6" t="s">
        <v>84</v>
      </c>
      <c r="BK161" s="166">
        <f>ROUND(I161*H161,2)</f>
        <v>0</v>
      </c>
      <c r="BL161" s="16" t="s">
        <v>141</v>
      </c>
      <c r="BM161" s="165" t="s">
        <v>449</v>
      </c>
    </row>
    <row r="162" spans="1:65" s="13" customFormat="1">
      <c r="B162" s="167"/>
      <c r="D162" s="168" t="s">
        <v>143</v>
      </c>
      <c r="E162" s="169" t="s">
        <v>1</v>
      </c>
      <c r="F162" s="170" t="s">
        <v>198</v>
      </c>
      <c r="H162" s="171">
        <v>12.903</v>
      </c>
      <c r="L162" s="167"/>
      <c r="M162" s="172"/>
      <c r="N162" s="173"/>
      <c r="O162" s="173"/>
      <c r="P162" s="173"/>
      <c r="Q162" s="173"/>
      <c r="R162" s="173"/>
      <c r="S162" s="173"/>
      <c r="T162" s="174"/>
      <c r="AT162" s="169" t="s">
        <v>143</v>
      </c>
      <c r="AU162" s="169" t="s">
        <v>84</v>
      </c>
      <c r="AV162" s="13" t="s">
        <v>84</v>
      </c>
      <c r="AW162" s="13" t="s">
        <v>26</v>
      </c>
      <c r="AX162" s="13" t="s">
        <v>77</v>
      </c>
      <c r="AY162" s="169" t="s">
        <v>135</v>
      </c>
    </row>
    <row r="163" spans="1:65" s="2" customFormat="1" ht="33" customHeight="1">
      <c r="A163" s="28"/>
      <c r="B163" s="153"/>
      <c r="C163" s="154" t="s">
        <v>214</v>
      </c>
      <c r="D163" s="154" t="s">
        <v>137</v>
      </c>
      <c r="E163" s="155" t="s">
        <v>200</v>
      </c>
      <c r="F163" s="156" t="s">
        <v>201</v>
      </c>
      <c r="G163" s="157" t="s">
        <v>157</v>
      </c>
      <c r="H163" s="158">
        <v>4.3479999999999999</v>
      </c>
      <c r="I163" s="159"/>
      <c r="J163" s="159">
        <f>ROUND(I163*H163,2)</f>
        <v>0</v>
      </c>
      <c r="K163" s="160"/>
      <c r="L163" s="29"/>
      <c r="M163" s="161" t="s">
        <v>1</v>
      </c>
      <c r="N163" s="162" t="s">
        <v>35</v>
      </c>
      <c r="O163" s="163">
        <v>0.22900000000000001</v>
      </c>
      <c r="P163" s="163">
        <f>O163*H163</f>
        <v>0.99569200000000002</v>
      </c>
      <c r="Q163" s="163">
        <v>0</v>
      </c>
      <c r="R163" s="163">
        <f>Q163*H163</f>
        <v>0</v>
      </c>
      <c r="S163" s="163">
        <v>0</v>
      </c>
      <c r="T163" s="164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65" t="s">
        <v>141</v>
      </c>
      <c r="AT163" s="165" t="s">
        <v>137</v>
      </c>
      <c r="AU163" s="165" t="s">
        <v>84</v>
      </c>
      <c r="AY163" s="16" t="s">
        <v>135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6" t="s">
        <v>84</v>
      </c>
      <c r="BK163" s="166">
        <f>ROUND(I163*H163,2)</f>
        <v>0</v>
      </c>
      <c r="BL163" s="16" t="s">
        <v>141</v>
      </c>
      <c r="BM163" s="165" t="s">
        <v>450</v>
      </c>
    </row>
    <row r="164" spans="1:65" s="13" customFormat="1">
      <c r="B164" s="167"/>
      <c r="D164" s="168" t="s">
        <v>143</v>
      </c>
      <c r="E164" s="169" t="s">
        <v>1</v>
      </c>
      <c r="F164" s="170" t="s">
        <v>413</v>
      </c>
      <c r="H164" s="171">
        <v>14.57</v>
      </c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143</v>
      </c>
      <c r="AU164" s="169" t="s">
        <v>84</v>
      </c>
      <c r="AV164" s="13" t="s">
        <v>84</v>
      </c>
      <c r="AW164" s="13" t="s">
        <v>26</v>
      </c>
      <c r="AX164" s="13" t="s">
        <v>69</v>
      </c>
      <c r="AY164" s="169" t="s">
        <v>135</v>
      </c>
    </row>
    <row r="165" spans="1:65" s="13" customFormat="1">
      <c r="B165" s="167"/>
      <c r="D165" s="168" t="s">
        <v>143</v>
      </c>
      <c r="E165" s="169" t="s">
        <v>1</v>
      </c>
      <c r="F165" s="170" t="s">
        <v>204</v>
      </c>
      <c r="H165" s="171">
        <v>-2.6320000000000001</v>
      </c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143</v>
      </c>
      <c r="AU165" s="169" t="s">
        <v>84</v>
      </c>
      <c r="AV165" s="13" t="s">
        <v>84</v>
      </c>
      <c r="AW165" s="13" t="s">
        <v>26</v>
      </c>
      <c r="AX165" s="13" t="s">
        <v>69</v>
      </c>
      <c r="AY165" s="169" t="s">
        <v>135</v>
      </c>
    </row>
    <row r="166" spans="1:65" s="13" customFormat="1">
      <c r="B166" s="167"/>
      <c r="D166" s="168" t="s">
        <v>143</v>
      </c>
      <c r="E166" s="169" t="s">
        <v>1</v>
      </c>
      <c r="F166" s="170" t="s">
        <v>451</v>
      </c>
      <c r="H166" s="171">
        <v>-6.048</v>
      </c>
      <c r="L166" s="167"/>
      <c r="M166" s="172"/>
      <c r="N166" s="173"/>
      <c r="O166" s="173"/>
      <c r="P166" s="173"/>
      <c r="Q166" s="173"/>
      <c r="R166" s="173"/>
      <c r="S166" s="173"/>
      <c r="T166" s="174"/>
      <c r="AT166" s="169" t="s">
        <v>143</v>
      </c>
      <c r="AU166" s="169" t="s">
        <v>84</v>
      </c>
      <c r="AV166" s="13" t="s">
        <v>84</v>
      </c>
      <c r="AW166" s="13" t="s">
        <v>26</v>
      </c>
      <c r="AX166" s="13" t="s">
        <v>69</v>
      </c>
      <c r="AY166" s="169" t="s">
        <v>135</v>
      </c>
    </row>
    <row r="167" spans="1:65" s="13" customFormat="1">
      <c r="B167" s="167"/>
      <c r="D167" s="168" t="s">
        <v>143</v>
      </c>
      <c r="E167" s="169" t="s">
        <v>1</v>
      </c>
      <c r="F167" s="170" t="s">
        <v>452</v>
      </c>
      <c r="H167" s="171">
        <v>-2.17</v>
      </c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143</v>
      </c>
      <c r="AU167" s="169" t="s">
        <v>84</v>
      </c>
      <c r="AV167" s="13" t="s">
        <v>84</v>
      </c>
      <c r="AW167" s="13" t="s">
        <v>26</v>
      </c>
      <c r="AX167" s="13" t="s">
        <v>69</v>
      </c>
      <c r="AY167" s="169" t="s">
        <v>135</v>
      </c>
    </row>
    <row r="168" spans="1:65" s="13" customFormat="1">
      <c r="B168" s="167"/>
      <c r="D168" s="168" t="s">
        <v>143</v>
      </c>
      <c r="E168" s="169" t="s">
        <v>1</v>
      </c>
      <c r="F168" s="170" t="s">
        <v>453</v>
      </c>
      <c r="H168" s="171">
        <v>0.628</v>
      </c>
      <c r="L168" s="167"/>
      <c r="M168" s="172"/>
      <c r="N168" s="173"/>
      <c r="O168" s="173"/>
      <c r="P168" s="173"/>
      <c r="Q168" s="173"/>
      <c r="R168" s="173"/>
      <c r="S168" s="173"/>
      <c r="T168" s="174"/>
      <c r="AT168" s="169" t="s">
        <v>143</v>
      </c>
      <c r="AU168" s="169" t="s">
        <v>84</v>
      </c>
      <c r="AV168" s="13" t="s">
        <v>84</v>
      </c>
      <c r="AW168" s="13" t="s">
        <v>26</v>
      </c>
      <c r="AX168" s="13" t="s">
        <v>69</v>
      </c>
      <c r="AY168" s="169" t="s">
        <v>135</v>
      </c>
    </row>
    <row r="169" spans="1:65" s="14" customFormat="1">
      <c r="B169" s="175"/>
      <c r="D169" s="168" t="s">
        <v>143</v>
      </c>
      <c r="E169" s="176" t="s">
        <v>90</v>
      </c>
      <c r="F169" s="177" t="s">
        <v>147</v>
      </c>
      <c r="H169" s="178">
        <v>4.3479999999999999</v>
      </c>
      <c r="L169" s="175"/>
      <c r="M169" s="179"/>
      <c r="N169" s="180"/>
      <c r="O169" s="180"/>
      <c r="P169" s="180"/>
      <c r="Q169" s="180"/>
      <c r="R169" s="180"/>
      <c r="S169" s="180"/>
      <c r="T169" s="181"/>
      <c r="AT169" s="176" t="s">
        <v>143</v>
      </c>
      <c r="AU169" s="176" t="s">
        <v>84</v>
      </c>
      <c r="AV169" s="14" t="s">
        <v>141</v>
      </c>
      <c r="AW169" s="14" t="s">
        <v>26</v>
      </c>
      <c r="AX169" s="14" t="s">
        <v>77</v>
      </c>
      <c r="AY169" s="176" t="s">
        <v>135</v>
      </c>
    </row>
    <row r="170" spans="1:65" s="2" customFormat="1" ht="24.2" customHeight="1">
      <c r="A170" s="28"/>
      <c r="B170" s="153"/>
      <c r="C170" s="154" t="s">
        <v>220</v>
      </c>
      <c r="D170" s="154" t="s">
        <v>137</v>
      </c>
      <c r="E170" s="155" t="s">
        <v>454</v>
      </c>
      <c r="F170" s="156" t="s">
        <v>455</v>
      </c>
      <c r="G170" s="157" t="s">
        <v>157</v>
      </c>
      <c r="H170" s="158">
        <v>2.6320000000000001</v>
      </c>
      <c r="I170" s="159"/>
      <c r="J170" s="159">
        <f>ROUND(I170*H170,2)</f>
        <v>0</v>
      </c>
      <c r="K170" s="160"/>
      <c r="L170" s="29"/>
      <c r="M170" s="161" t="s">
        <v>1</v>
      </c>
      <c r="N170" s="162" t="s">
        <v>35</v>
      </c>
      <c r="O170" s="163">
        <v>2.0760000000000001</v>
      </c>
      <c r="P170" s="163">
        <f>O170*H170</f>
        <v>5.4640320000000004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65" t="s">
        <v>141</v>
      </c>
      <c r="AT170" s="165" t="s">
        <v>137</v>
      </c>
      <c r="AU170" s="165" t="s">
        <v>84</v>
      </c>
      <c r="AY170" s="16" t="s">
        <v>135</v>
      </c>
      <c r="BE170" s="166">
        <f>IF(N170="základná",J170,0)</f>
        <v>0</v>
      </c>
      <c r="BF170" s="166">
        <f>IF(N170="znížená",J170,0)</f>
        <v>0</v>
      </c>
      <c r="BG170" s="166">
        <f>IF(N170="zákl. prenesená",J170,0)</f>
        <v>0</v>
      </c>
      <c r="BH170" s="166">
        <f>IF(N170="zníž. prenesená",J170,0)</f>
        <v>0</v>
      </c>
      <c r="BI170" s="166">
        <f>IF(N170="nulová",J170,0)</f>
        <v>0</v>
      </c>
      <c r="BJ170" s="16" t="s">
        <v>84</v>
      </c>
      <c r="BK170" s="166">
        <f>ROUND(I170*H170,2)</f>
        <v>0</v>
      </c>
      <c r="BL170" s="16" t="s">
        <v>141</v>
      </c>
      <c r="BM170" s="165" t="s">
        <v>456</v>
      </c>
    </row>
    <row r="171" spans="1:65" s="13" customFormat="1">
      <c r="B171" s="167"/>
      <c r="D171" s="168" t="s">
        <v>143</v>
      </c>
      <c r="E171" s="169" t="s">
        <v>1</v>
      </c>
      <c r="F171" s="170" t="s">
        <v>457</v>
      </c>
      <c r="H171" s="171">
        <v>8.68</v>
      </c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143</v>
      </c>
      <c r="AU171" s="169" t="s">
        <v>84</v>
      </c>
      <c r="AV171" s="13" t="s">
        <v>84</v>
      </c>
      <c r="AW171" s="13" t="s">
        <v>26</v>
      </c>
      <c r="AX171" s="13" t="s">
        <v>69</v>
      </c>
      <c r="AY171" s="169" t="s">
        <v>135</v>
      </c>
    </row>
    <row r="172" spans="1:65" s="13" customFormat="1">
      <c r="B172" s="167"/>
      <c r="D172" s="168" t="s">
        <v>143</v>
      </c>
      <c r="E172" s="169" t="s">
        <v>1</v>
      </c>
      <c r="F172" s="170" t="s">
        <v>451</v>
      </c>
      <c r="H172" s="171">
        <v>-6.048</v>
      </c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143</v>
      </c>
      <c r="AU172" s="169" t="s">
        <v>84</v>
      </c>
      <c r="AV172" s="13" t="s">
        <v>84</v>
      </c>
      <c r="AW172" s="13" t="s">
        <v>26</v>
      </c>
      <c r="AX172" s="13" t="s">
        <v>69</v>
      </c>
      <c r="AY172" s="169" t="s">
        <v>135</v>
      </c>
    </row>
    <row r="173" spans="1:65" s="14" customFormat="1">
      <c r="B173" s="175"/>
      <c r="D173" s="168" t="s">
        <v>143</v>
      </c>
      <c r="E173" s="176" t="s">
        <v>97</v>
      </c>
      <c r="F173" s="177" t="s">
        <v>147</v>
      </c>
      <c r="H173" s="178">
        <v>2.6320000000000001</v>
      </c>
      <c r="L173" s="175"/>
      <c r="M173" s="179"/>
      <c r="N173" s="180"/>
      <c r="O173" s="180"/>
      <c r="P173" s="180"/>
      <c r="Q173" s="180"/>
      <c r="R173" s="180"/>
      <c r="S173" s="180"/>
      <c r="T173" s="181"/>
      <c r="AT173" s="176" t="s">
        <v>143</v>
      </c>
      <c r="AU173" s="176" t="s">
        <v>84</v>
      </c>
      <c r="AV173" s="14" t="s">
        <v>141</v>
      </c>
      <c r="AW173" s="14" t="s">
        <v>26</v>
      </c>
      <c r="AX173" s="14" t="s">
        <v>77</v>
      </c>
      <c r="AY173" s="176" t="s">
        <v>135</v>
      </c>
    </row>
    <row r="174" spans="1:65" s="12" customFormat="1" ht="22.9" customHeight="1">
      <c r="B174" s="141"/>
      <c r="D174" s="142" t="s">
        <v>68</v>
      </c>
      <c r="E174" s="151" t="s">
        <v>151</v>
      </c>
      <c r="F174" s="151" t="s">
        <v>458</v>
      </c>
      <c r="J174" s="152">
        <f>BK174</f>
        <v>0</v>
      </c>
      <c r="L174" s="141"/>
      <c r="M174" s="145"/>
      <c r="N174" s="146"/>
      <c r="O174" s="146"/>
      <c r="P174" s="147">
        <f>SUM(P175:P178)</f>
        <v>33.120080000000002</v>
      </c>
      <c r="Q174" s="146"/>
      <c r="R174" s="147">
        <f>SUM(R175:R178)</f>
        <v>5</v>
      </c>
      <c r="S174" s="146"/>
      <c r="T174" s="148">
        <f>SUM(T175:T178)</f>
        <v>0</v>
      </c>
      <c r="AR174" s="142" t="s">
        <v>77</v>
      </c>
      <c r="AT174" s="149" t="s">
        <v>68</v>
      </c>
      <c r="AU174" s="149" t="s">
        <v>77</v>
      </c>
      <c r="AY174" s="142" t="s">
        <v>135</v>
      </c>
      <c r="BK174" s="150">
        <f>SUM(BK175:BK178)</f>
        <v>0</v>
      </c>
    </row>
    <row r="175" spans="1:65" s="2" customFormat="1" ht="37.9" customHeight="1">
      <c r="A175" s="28"/>
      <c r="B175" s="153"/>
      <c r="C175" s="154" t="s">
        <v>227</v>
      </c>
      <c r="D175" s="154" t="s">
        <v>137</v>
      </c>
      <c r="E175" s="155" t="s">
        <v>459</v>
      </c>
      <c r="F175" s="156" t="s">
        <v>460</v>
      </c>
      <c r="G175" s="157" t="s">
        <v>263</v>
      </c>
      <c r="H175" s="158">
        <v>1</v>
      </c>
      <c r="I175" s="159"/>
      <c r="J175" s="159">
        <f>ROUND(I175*H175,2)</f>
        <v>0</v>
      </c>
      <c r="K175" s="160"/>
      <c r="L175" s="29"/>
      <c r="M175" s="161" t="s">
        <v>1</v>
      </c>
      <c r="N175" s="162" t="s">
        <v>35</v>
      </c>
      <c r="O175" s="163">
        <v>11.04008</v>
      </c>
      <c r="P175" s="163">
        <f>O175*H175</f>
        <v>11.04008</v>
      </c>
      <c r="Q175" s="163">
        <v>0</v>
      </c>
      <c r="R175" s="163">
        <f>Q175*H175</f>
        <v>0</v>
      </c>
      <c r="S175" s="163">
        <v>0</v>
      </c>
      <c r="T175" s="164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65" t="s">
        <v>141</v>
      </c>
      <c r="AT175" s="165" t="s">
        <v>137</v>
      </c>
      <c r="AU175" s="165" t="s">
        <v>84</v>
      </c>
      <c r="AY175" s="16" t="s">
        <v>135</v>
      </c>
      <c r="BE175" s="166">
        <f>IF(N175="základná",J175,0)</f>
        <v>0</v>
      </c>
      <c r="BF175" s="166">
        <f>IF(N175="znížená",J175,0)</f>
        <v>0</v>
      </c>
      <c r="BG175" s="166">
        <f>IF(N175="zákl. prenesená",J175,0)</f>
        <v>0</v>
      </c>
      <c r="BH175" s="166">
        <f>IF(N175="zníž. prenesená",J175,0)</f>
        <v>0</v>
      </c>
      <c r="BI175" s="166">
        <f>IF(N175="nulová",J175,0)</f>
        <v>0</v>
      </c>
      <c r="BJ175" s="16" t="s">
        <v>84</v>
      </c>
      <c r="BK175" s="166">
        <f>ROUND(I175*H175,2)</f>
        <v>0</v>
      </c>
      <c r="BL175" s="16" t="s">
        <v>141</v>
      </c>
      <c r="BM175" s="165" t="s">
        <v>461</v>
      </c>
    </row>
    <row r="176" spans="1:65" s="2" customFormat="1" ht="16.5" customHeight="1">
      <c r="A176" s="28"/>
      <c r="B176" s="153"/>
      <c r="C176" s="182" t="s">
        <v>232</v>
      </c>
      <c r="D176" s="182" t="s">
        <v>215</v>
      </c>
      <c r="E176" s="183" t="s">
        <v>462</v>
      </c>
      <c r="F176" s="184" t="s">
        <v>463</v>
      </c>
      <c r="G176" s="185" t="s">
        <v>263</v>
      </c>
      <c r="H176" s="186">
        <v>1</v>
      </c>
      <c r="I176" s="187"/>
      <c r="J176" s="187">
        <f>ROUND(I176*H176,2)</f>
        <v>0</v>
      </c>
      <c r="K176" s="188"/>
      <c r="L176" s="189"/>
      <c r="M176" s="190" t="s">
        <v>1</v>
      </c>
      <c r="N176" s="191" t="s">
        <v>35</v>
      </c>
      <c r="O176" s="163">
        <v>0</v>
      </c>
      <c r="P176" s="163">
        <f>O176*H176</f>
        <v>0</v>
      </c>
      <c r="Q176" s="163">
        <v>5</v>
      </c>
      <c r="R176" s="163">
        <f>Q176*H176</f>
        <v>5</v>
      </c>
      <c r="S176" s="163">
        <v>0</v>
      </c>
      <c r="T176" s="164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65" t="s">
        <v>179</v>
      </c>
      <c r="AT176" s="165" t="s">
        <v>215</v>
      </c>
      <c r="AU176" s="165" t="s">
        <v>84</v>
      </c>
      <c r="AY176" s="16" t="s">
        <v>135</v>
      </c>
      <c r="BE176" s="166">
        <f>IF(N176="základná",J176,0)</f>
        <v>0</v>
      </c>
      <c r="BF176" s="166">
        <f>IF(N176="znížená",J176,0)</f>
        <v>0</v>
      </c>
      <c r="BG176" s="166">
        <f>IF(N176="zákl. prenesená",J176,0)</f>
        <v>0</v>
      </c>
      <c r="BH176" s="166">
        <f>IF(N176="zníž. prenesená",J176,0)</f>
        <v>0</v>
      </c>
      <c r="BI176" s="166">
        <f>IF(N176="nulová",J176,0)</f>
        <v>0</v>
      </c>
      <c r="BJ176" s="16" t="s">
        <v>84</v>
      </c>
      <c r="BK176" s="166">
        <f>ROUND(I176*H176,2)</f>
        <v>0</v>
      </c>
      <c r="BL176" s="16" t="s">
        <v>141</v>
      </c>
      <c r="BM176" s="165" t="s">
        <v>464</v>
      </c>
    </row>
    <row r="177" spans="1:65" s="2" customFormat="1" ht="37.9" customHeight="1">
      <c r="A177" s="28"/>
      <c r="B177" s="153"/>
      <c r="C177" s="154" t="s">
        <v>236</v>
      </c>
      <c r="D177" s="154" t="s">
        <v>137</v>
      </c>
      <c r="E177" s="155" t="s">
        <v>465</v>
      </c>
      <c r="F177" s="156" t="s">
        <v>466</v>
      </c>
      <c r="G177" s="157" t="s">
        <v>263</v>
      </c>
      <c r="H177" s="158">
        <v>1</v>
      </c>
      <c r="I177" s="159"/>
      <c r="J177" s="159">
        <f>ROUND(I177*H177,2)</f>
        <v>0</v>
      </c>
      <c r="K177" s="160"/>
      <c r="L177" s="29"/>
      <c r="M177" s="161" t="s">
        <v>1</v>
      </c>
      <c r="N177" s="162" t="s">
        <v>35</v>
      </c>
      <c r="O177" s="163">
        <v>11.04</v>
      </c>
      <c r="P177" s="163">
        <f>O177*H177</f>
        <v>11.04</v>
      </c>
      <c r="Q177" s="163">
        <v>0</v>
      </c>
      <c r="R177" s="163">
        <f>Q177*H177</f>
        <v>0</v>
      </c>
      <c r="S177" s="163">
        <v>0</v>
      </c>
      <c r="T177" s="164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65" t="s">
        <v>141</v>
      </c>
      <c r="AT177" s="165" t="s">
        <v>137</v>
      </c>
      <c r="AU177" s="165" t="s">
        <v>84</v>
      </c>
      <c r="AY177" s="16" t="s">
        <v>135</v>
      </c>
      <c r="BE177" s="166">
        <f>IF(N177="základná",J177,0)</f>
        <v>0</v>
      </c>
      <c r="BF177" s="166">
        <f>IF(N177="znížená",J177,0)</f>
        <v>0</v>
      </c>
      <c r="BG177" s="166">
        <f>IF(N177="zákl. prenesená",J177,0)</f>
        <v>0</v>
      </c>
      <c r="BH177" s="166">
        <f>IF(N177="zníž. prenesená",J177,0)</f>
        <v>0</v>
      </c>
      <c r="BI177" s="166">
        <f>IF(N177="nulová",J177,0)</f>
        <v>0</v>
      </c>
      <c r="BJ177" s="16" t="s">
        <v>84</v>
      </c>
      <c r="BK177" s="166">
        <f>ROUND(I177*H177,2)</f>
        <v>0</v>
      </c>
      <c r="BL177" s="16" t="s">
        <v>141</v>
      </c>
      <c r="BM177" s="165" t="s">
        <v>467</v>
      </c>
    </row>
    <row r="178" spans="1:65" s="2" customFormat="1" ht="24.2" customHeight="1">
      <c r="A178" s="28"/>
      <c r="B178" s="153"/>
      <c r="C178" s="154" t="s">
        <v>242</v>
      </c>
      <c r="D178" s="154" t="s">
        <v>137</v>
      </c>
      <c r="E178" s="155" t="s">
        <v>468</v>
      </c>
      <c r="F178" s="156" t="s">
        <v>469</v>
      </c>
      <c r="G178" s="157" t="s">
        <v>263</v>
      </c>
      <c r="H178" s="158">
        <v>1</v>
      </c>
      <c r="I178" s="159"/>
      <c r="J178" s="159">
        <f>ROUND(I178*H178,2)</f>
        <v>0</v>
      </c>
      <c r="K178" s="160"/>
      <c r="L178" s="29"/>
      <c r="M178" s="161" t="s">
        <v>1</v>
      </c>
      <c r="N178" s="162" t="s">
        <v>35</v>
      </c>
      <c r="O178" s="163">
        <v>11.04</v>
      </c>
      <c r="P178" s="163">
        <f>O178*H178</f>
        <v>11.04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65" t="s">
        <v>141</v>
      </c>
      <c r="AT178" s="165" t="s">
        <v>137</v>
      </c>
      <c r="AU178" s="165" t="s">
        <v>84</v>
      </c>
      <c r="AY178" s="16" t="s">
        <v>135</v>
      </c>
      <c r="BE178" s="166">
        <f>IF(N178="základná",J178,0)</f>
        <v>0</v>
      </c>
      <c r="BF178" s="166">
        <f>IF(N178="znížená",J178,0)</f>
        <v>0</v>
      </c>
      <c r="BG178" s="166">
        <f>IF(N178="zákl. prenesená",J178,0)</f>
        <v>0</v>
      </c>
      <c r="BH178" s="166">
        <f>IF(N178="zníž. prenesená",J178,0)</f>
        <v>0</v>
      </c>
      <c r="BI178" s="166">
        <f>IF(N178="nulová",J178,0)</f>
        <v>0</v>
      </c>
      <c r="BJ178" s="16" t="s">
        <v>84</v>
      </c>
      <c r="BK178" s="166">
        <f>ROUND(I178*H178,2)</f>
        <v>0</v>
      </c>
      <c r="BL178" s="16" t="s">
        <v>141</v>
      </c>
      <c r="BM178" s="165" t="s">
        <v>470</v>
      </c>
    </row>
    <row r="179" spans="1:65" s="12" customFormat="1" ht="22.9" customHeight="1">
      <c r="B179" s="141"/>
      <c r="D179" s="142" t="s">
        <v>68</v>
      </c>
      <c r="E179" s="151" t="s">
        <v>141</v>
      </c>
      <c r="F179" s="151" t="s">
        <v>219</v>
      </c>
      <c r="J179" s="152">
        <f>BK179</f>
        <v>0</v>
      </c>
      <c r="L179" s="141"/>
      <c r="M179" s="145"/>
      <c r="N179" s="146"/>
      <c r="O179" s="146"/>
      <c r="P179" s="147">
        <f>SUM(P180:P191)</f>
        <v>3.9019684000000003</v>
      </c>
      <c r="Q179" s="146"/>
      <c r="R179" s="147">
        <f>SUM(R180:R191)</f>
        <v>4.3905056</v>
      </c>
      <c r="S179" s="146"/>
      <c r="T179" s="148">
        <f>SUM(T180:T191)</f>
        <v>0</v>
      </c>
      <c r="AR179" s="142" t="s">
        <v>77</v>
      </c>
      <c r="AT179" s="149" t="s">
        <v>68</v>
      </c>
      <c r="AU179" s="149" t="s">
        <v>77</v>
      </c>
      <c r="AY179" s="142" t="s">
        <v>135</v>
      </c>
      <c r="BK179" s="150">
        <f>SUM(BK180:BK191)</f>
        <v>0</v>
      </c>
    </row>
    <row r="180" spans="1:65" s="2" customFormat="1" ht="24.2" customHeight="1">
      <c r="A180" s="28"/>
      <c r="B180" s="153"/>
      <c r="C180" s="154" t="s">
        <v>7</v>
      </c>
      <c r="D180" s="154" t="s">
        <v>137</v>
      </c>
      <c r="E180" s="155" t="s">
        <v>471</v>
      </c>
      <c r="F180" s="156" t="s">
        <v>472</v>
      </c>
      <c r="G180" s="157" t="s">
        <v>157</v>
      </c>
      <c r="H180" s="158">
        <v>0.62</v>
      </c>
      <c r="I180" s="159"/>
      <c r="J180" s="159">
        <f>ROUND(I180*H180,2)</f>
        <v>0</v>
      </c>
      <c r="K180" s="160"/>
      <c r="L180" s="29"/>
      <c r="M180" s="161" t="s">
        <v>1</v>
      </c>
      <c r="N180" s="162" t="s">
        <v>35</v>
      </c>
      <c r="O180" s="163">
        <v>1.232</v>
      </c>
      <c r="P180" s="163">
        <f>O180*H180</f>
        <v>0.76383999999999996</v>
      </c>
      <c r="Q180" s="163">
        <v>1.7034</v>
      </c>
      <c r="R180" s="163">
        <f>Q180*H180</f>
        <v>1.056108</v>
      </c>
      <c r="S180" s="163">
        <v>0</v>
      </c>
      <c r="T180" s="164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65" t="s">
        <v>141</v>
      </c>
      <c r="AT180" s="165" t="s">
        <v>137</v>
      </c>
      <c r="AU180" s="165" t="s">
        <v>84</v>
      </c>
      <c r="AY180" s="16" t="s">
        <v>135</v>
      </c>
      <c r="BE180" s="166">
        <f>IF(N180="základná",J180,0)</f>
        <v>0</v>
      </c>
      <c r="BF180" s="166">
        <f>IF(N180="znížená",J180,0)</f>
        <v>0</v>
      </c>
      <c r="BG180" s="166">
        <f>IF(N180="zákl. prenesená",J180,0)</f>
        <v>0</v>
      </c>
      <c r="BH180" s="166">
        <f>IF(N180="zníž. prenesená",J180,0)</f>
        <v>0</v>
      </c>
      <c r="BI180" s="166">
        <f>IF(N180="nulová",J180,0)</f>
        <v>0</v>
      </c>
      <c r="BJ180" s="16" t="s">
        <v>84</v>
      </c>
      <c r="BK180" s="166">
        <f>ROUND(I180*H180,2)</f>
        <v>0</v>
      </c>
      <c r="BL180" s="16" t="s">
        <v>141</v>
      </c>
      <c r="BM180" s="165" t="s">
        <v>473</v>
      </c>
    </row>
    <row r="181" spans="1:65" s="13" customFormat="1">
      <c r="B181" s="167"/>
      <c r="D181" s="168" t="s">
        <v>143</v>
      </c>
      <c r="E181" s="169" t="s">
        <v>1</v>
      </c>
      <c r="F181" s="170" t="s">
        <v>474</v>
      </c>
      <c r="H181" s="171">
        <v>0.62</v>
      </c>
      <c r="L181" s="167"/>
      <c r="M181" s="172"/>
      <c r="N181" s="173"/>
      <c r="O181" s="173"/>
      <c r="P181" s="173"/>
      <c r="Q181" s="173"/>
      <c r="R181" s="173"/>
      <c r="S181" s="173"/>
      <c r="T181" s="174"/>
      <c r="AT181" s="169" t="s">
        <v>143</v>
      </c>
      <c r="AU181" s="169" t="s">
        <v>84</v>
      </c>
      <c r="AV181" s="13" t="s">
        <v>84</v>
      </c>
      <c r="AW181" s="13" t="s">
        <v>26</v>
      </c>
      <c r="AX181" s="13" t="s">
        <v>69</v>
      </c>
      <c r="AY181" s="169" t="s">
        <v>135</v>
      </c>
    </row>
    <row r="182" spans="1:65" s="14" customFormat="1">
      <c r="B182" s="175"/>
      <c r="D182" s="168" t="s">
        <v>143</v>
      </c>
      <c r="E182" s="176" t="s">
        <v>1</v>
      </c>
      <c r="F182" s="177" t="s">
        <v>147</v>
      </c>
      <c r="H182" s="178">
        <v>0.62</v>
      </c>
      <c r="L182" s="175"/>
      <c r="M182" s="179"/>
      <c r="N182" s="180"/>
      <c r="O182" s="180"/>
      <c r="P182" s="180"/>
      <c r="Q182" s="180"/>
      <c r="R182" s="180"/>
      <c r="S182" s="180"/>
      <c r="T182" s="181"/>
      <c r="AT182" s="176" t="s">
        <v>143</v>
      </c>
      <c r="AU182" s="176" t="s">
        <v>84</v>
      </c>
      <c r="AV182" s="14" t="s">
        <v>141</v>
      </c>
      <c r="AW182" s="14" t="s">
        <v>26</v>
      </c>
      <c r="AX182" s="14" t="s">
        <v>77</v>
      </c>
      <c r="AY182" s="176" t="s">
        <v>135</v>
      </c>
    </row>
    <row r="183" spans="1:65" s="2" customFormat="1" ht="37.9" customHeight="1">
      <c r="A183" s="28"/>
      <c r="B183" s="153"/>
      <c r="C183" s="154" t="s">
        <v>249</v>
      </c>
      <c r="D183" s="154" t="s">
        <v>137</v>
      </c>
      <c r="E183" s="155" t="s">
        <v>475</v>
      </c>
      <c r="F183" s="156" t="s">
        <v>476</v>
      </c>
      <c r="G183" s="157" t="s">
        <v>157</v>
      </c>
      <c r="H183" s="158">
        <v>0.62</v>
      </c>
      <c r="I183" s="159"/>
      <c r="J183" s="159">
        <f>ROUND(I183*H183,2)</f>
        <v>0</v>
      </c>
      <c r="K183" s="160"/>
      <c r="L183" s="29"/>
      <c r="M183" s="161" t="s">
        <v>1</v>
      </c>
      <c r="N183" s="162" t="s">
        <v>35</v>
      </c>
      <c r="O183" s="163">
        <v>1.603</v>
      </c>
      <c r="P183" s="163">
        <f>O183*H183</f>
        <v>0.99385999999999997</v>
      </c>
      <c r="Q183" s="163">
        <v>1.8907700000000001</v>
      </c>
      <c r="R183" s="163">
        <f>Q183*H183</f>
        <v>1.1722774</v>
      </c>
      <c r="S183" s="163">
        <v>0</v>
      </c>
      <c r="T183" s="164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65" t="s">
        <v>141</v>
      </c>
      <c r="AT183" s="165" t="s">
        <v>137</v>
      </c>
      <c r="AU183" s="165" t="s">
        <v>84</v>
      </c>
      <c r="AY183" s="16" t="s">
        <v>135</v>
      </c>
      <c r="BE183" s="166">
        <f>IF(N183="základná",J183,0)</f>
        <v>0</v>
      </c>
      <c r="BF183" s="166">
        <f>IF(N183="znížená",J183,0)</f>
        <v>0</v>
      </c>
      <c r="BG183" s="166">
        <f>IF(N183="zákl. prenesená",J183,0)</f>
        <v>0</v>
      </c>
      <c r="BH183" s="166">
        <f>IF(N183="zníž. prenesená",J183,0)</f>
        <v>0</v>
      </c>
      <c r="BI183" s="166">
        <f>IF(N183="nulová",J183,0)</f>
        <v>0</v>
      </c>
      <c r="BJ183" s="16" t="s">
        <v>84</v>
      </c>
      <c r="BK183" s="166">
        <f>ROUND(I183*H183,2)</f>
        <v>0</v>
      </c>
      <c r="BL183" s="16" t="s">
        <v>141</v>
      </c>
      <c r="BM183" s="165" t="s">
        <v>477</v>
      </c>
    </row>
    <row r="184" spans="1:65" s="13" customFormat="1">
      <c r="B184" s="167"/>
      <c r="D184" s="168" t="s">
        <v>143</v>
      </c>
      <c r="E184" s="169" t="s">
        <v>1</v>
      </c>
      <c r="F184" s="170" t="s">
        <v>474</v>
      </c>
      <c r="H184" s="171">
        <v>0.62</v>
      </c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143</v>
      </c>
      <c r="AU184" s="169" t="s">
        <v>84</v>
      </c>
      <c r="AV184" s="13" t="s">
        <v>84</v>
      </c>
      <c r="AW184" s="13" t="s">
        <v>26</v>
      </c>
      <c r="AX184" s="13" t="s">
        <v>69</v>
      </c>
      <c r="AY184" s="169" t="s">
        <v>135</v>
      </c>
    </row>
    <row r="185" spans="1:65" s="14" customFormat="1">
      <c r="B185" s="175"/>
      <c r="D185" s="168" t="s">
        <v>143</v>
      </c>
      <c r="E185" s="176" t="s">
        <v>94</v>
      </c>
      <c r="F185" s="177" t="s">
        <v>147</v>
      </c>
      <c r="H185" s="178">
        <v>0.62</v>
      </c>
      <c r="L185" s="175"/>
      <c r="M185" s="179"/>
      <c r="N185" s="180"/>
      <c r="O185" s="180"/>
      <c r="P185" s="180"/>
      <c r="Q185" s="180"/>
      <c r="R185" s="180"/>
      <c r="S185" s="180"/>
      <c r="T185" s="181"/>
      <c r="AT185" s="176" t="s">
        <v>143</v>
      </c>
      <c r="AU185" s="176" t="s">
        <v>84</v>
      </c>
      <c r="AV185" s="14" t="s">
        <v>141</v>
      </c>
      <c r="AW185" s="14" t="s">
        <v>26</v>
      </c>
      <c r="AX185" s="14" t="s">
        <v>77</v>
      </c>
      <c r="AY185" s="176" t="s">
        <v>135</v>
      </c>
    </row>
    <row r="186" spans="1:65" s="2" customFormat="1" ht="24.2" customHeight="1">
      <c r="A186" s="28"/>
      <c r="B186" s="153"/>
      <c r="C186" s="154" t="s">
        <v>254</v>
      </c>
      <c r="D186" s="154" t="s">
        <v>137</v>
      </c>
      <c r="E186" s="155" t="s">
        <v>478</v>
      </c>
      <c r="F186" s="156" t="s">
        <v>479</v>
      </c>
      <c r="G186" s="157" t="s">
        <v>263</v>
      </c>
      <c r="H186" s="158">
        <v>2</v>
      </c>
      <c r="I186" s="159"/>
      <c r="J186" s="159">
        <f>ROUND(I186*H186,2)</f>
        <v>0</v>
      </c>
      <c r="K186" s="160"/>
      <c r="L186" s="29"/>
      <c r="M186" s="161" t="s">
        <v>1</v>
      </c>
      <c r="N186" s="162" t="s">
        <v>35</v>
      </c>
      <c r="O186" s="163">
        <v>0.26588000000000001</v>
      </c>
      <c r="P186" s="163">
        <f>O186*H186</f>
        <v>0.53176000000000001</v>
      </c>
      <c r="Q186" s="163">
        <v>6.6E-3</v>
      </c>
      <c r="R186" s="163">
        <f>Q186*H186</f>
        <v>1.32E-2</v>
      </c>
      <c r="S186" s="163">
        <v>0</v>
      </c>
      <c r="T186" s="164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65" t="s">
        <v>141</v>
      </c>
      <c r="AT186" s="165" t="s">
        <v>137</v>
      </c>
      <c r="AU186" s="165" t="s">
        <v>84</v>
      </c>
      <c r="AY186" s="16" t="s">
        <v>135</v>
      </c>
      <c r="BE186" s="166">
        <f>IF(N186="základná",J186,0)</f>
        <v>0</v>
      </c>
      <c r="BF186" s="166">
        <f>IF(N186="znížená",J186,0)</f>
        <v>0</v>
      </c>
      <c r="BG186" s="166">
        <f>IF(N186="zákl. prenesená",J186,0)</f>
        <v>0</v>
      </c>
      <c r="BH186" s="166">
        <f>IF(N186="zníž. prenesená",J186,0)</f>
        <v>0</v>
      </c>
      <c r="BI186" s="166">
        <f>IF(N186="nulová",J186,0)</f>
        <v>0</v>
      </c>
      <c r="BJ186" s="16" t="s">
        <v>84</v>
      </c>
      <c r="BK186" s="166">
        <f>ROUND(I186*H186,2)</f>
        <v>0</v>
      </c>
      <c r="BL186" s="16" t="s">
        <v>141</v>
      </c>
      <c r="BM186" s="165" t="s">
        <v>480</v>
      </c>
    </row>
    <row r="187" spans="1:65" s="2" customFormat="1" ht="16.5" customHeight="1">
      <c r="A187" s="28"/>
      <c r="B187" s="153"/>
      <c r="C187" s="182" t="s">
        <v>260</v>
      </c>
      <c r="D187" s="182" t="s">
        <v>215</v>
      </c>
      <c r="E187" s="183" t="s">
        <v>481</v>
      </c>
      <c r="F187" s="184" t="s">
        <v>482</v>
      </c>
      <c r="G187" s="185" t="s">
        <v>263</v>
      </c>
      <c r="H187" s="186">
        <v>2</v>
      </c>
      <c r="I187" s="187"/>
      <c r="J187" s="187">
        <f>ROUND(I187*H187,2)</f>
        <v>0</v>
      </c>
      <c r="K187" s="188"/>
      <c r="L187" s="189"/>
      <c r="M187" s="190" t="s">
        <v>1</v>
      </c>
      <c r="N187" s="191" t="s">
        <v>35</v>
      </c>
      <c r="O187" s="163">
        <v>0</v>
      </c>
      <c r="P187" s="163">
        <f>O187*H187</f>
        <v>0</v>
      </c>
      <c r="Q187" s="163">
        <v>0.05</v>
      </c>
      <c r="R187" s="163">
        <f>Q187*H187</f>
        <v>0.1</v>
      </c>
      <c r="S187" s="163">
        <v>0</v>
      </c>
      <c r="T187" s="164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65" t="s">
        <v>179</v>
      </c>
      <c r="AT187" s="165" t="s">
        <v>215</v>
      </c>
      <c r="AU187" s="165" t="s">
        <v>84</v>
      </c>
      <c r="AY187" s="16" t="s">
        <v>135</v>
      </c>
      <c r="BE187" s="166">
        <f>IF(N187="základná",J187,0)</f>
        <v>0</v>
      </c>
      <c r="BF187" s="166">
        <f>IF(N187="znížená",J187,0)</f>
        <v>0</v>
      </c>
      <c r="BG187" s="166">
        <f>IF(N187="zákl. prenesená",J187,0)</f>
        <v>0</v>
      </c>
      <c r="BH187" s="166">
        <f>IF(N187="zníž. prenesená",J187,0)</f>
        <v>0</v>
      </c>
      <c r="BI187" s="166">
        <f>IF(N187="nulová",J187,0)</f>
        <v>0</v>
      </c>
      <c r="BJ187" s="16" t="s">
        <v>84</v>
      </c>
      <c r="BK187" s="166">
        <f>ROUND(I187*H187,2)</f>
        <v>0</v>
      </c>
      <c r="BL187" s="16" t="s">
        <v>141</v>
      </c>
      <c r="BM187" s="165" t="s">
        <v>483</v>
      </c>
    </row>
    <row r="188" spans="1:65" s="2" customFormat="1" ht="24.2" customHeight="1">
      <c r="A188" s="28"/>
      <c r="B188" s="153"/>
      <c r="C188" s="154" t="s">
        <v>265</v>
      </c>
      <c r="D188" s="154" t="s">
        <v>137</v>
      </c>
      <c r="E188" s="155" t="s">
        <v>484</v>
      </c>
      <c r="F188" s="156" t="s">
        <v>485</v>
      </c>
      <c r="G188" s="157" t="s">
        <v>157</v>
      </c>
      <c r="H188" s="158">
        <v>0.93</v>
      </c>
      <c r="I188" s="159"/>
      <c r="J188" s="159">
        <f>ROUND(I188*H188,2)</f>
        <v>0</v>
      </c>
      <c r="K188" s="160"/>
      <c r="L188" s="29"/>
      <c r="M188" s="161" t="s">
        <v>1</v>
      </c>
      <c r="N188" s="162" t="s">
        <v>35</v>
      </c>
      <c r="O188" s="163">
        <v>1.4570000000000001</v>
      </c>
      <c r="P188" s="163">
        <f>O188*H188</f>
        <v>1.35501</v>
      </c>
      <c r="Q188" s="163">
        <v>2.2031399999999999</v>
      </c>
      <c r="R188" s="163">
        <f>Q188*H188</f>
        <v>2.0489202</v>
      </c>
      <c r="S188" s="163">
        <v>0</v>
      </c>
      <c r="T188" s="164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65" t="s">
        <v>141</v>
      </c>
      <c r="AT188" s="165" t="s">
        <v>137</v>
      </c>
      <c r="AU188" s="165" t="s">
        <v>84</v>
      </c>
      <c r="AY188" s="16" t="s">
        <v>135</v>
      </c>
      <c r="BE188" s="166">
        <f>IF(N188="základná",J188,0)</f>
        <v>0</v>
      </c>
      <c r="BF188" s="166">
        <f>IF(N188="znížená",J188,0)</f>
        <v>0</v>
      </c>
      <c r="BG188" s="166">
        <f>IF(N188="zákl. prenesená",J188,0)</f>
        <v>0</v>
      </c>
      <c r="BH188" s="166">
        <f>IF(N188="zníž. prenesená",J188,0)</f>
        <v>0</v>
      </c>
      <c r="BI188" s="166">
        <f>IF(N188="nulová",J188,0)</f>
        <v>0</v>
      </c>
      <c r="BJ188" s="16" t="s">
        <v>84</v>
      </c>
      <c r="BK188" s="166">
        <f>ROUND(I188*H188,2)</f>
        <v>0</v>
      </c>
      <c r="BL188" s="16" t="s">
        <v>141</v>
      </c>
      <c r="BM188" s="165" t="s">
        <v>486</v>
      </c>
    </row>
    <row r="189" spans="1:65" s="13" customFormat="1">
      <c r="B189" s="167"/>
      <c r="D189" s="168" t="s">
        <v>143</v>
      </c>
      <c r="E189" s="169" t="s">
        <v>1</v>
      </c>
      <c r="F189" s="170" t="s">
        <v>487</v>
      </c>
      <c r="H189" s="171">
        <v>0.93</v>
      </c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143</v>
      </c>
      <c r="AU189" s="169" t="s">
        <v>84</v>
      </c>
      <c r="AV189" s="13" t="s">
        <v>84</v>
      </c>
      <c r="AW189" s="13" t="s">
        <v>26</v>
      </c>
      <c r="AX189" s="13" t="s">
        <v>69</v>
      </c>
      <c r="AY189" s="169" t="s">
        <v>135</v>
      </c>
    </row>
    <row r="190" spans="1:65" s="14" customFormat="1">
      <c r="B190" s="175"/>
      <c r="D190" s="168" t="s">
        <v>143</v>
      </c>
      <c r="E190" s="176" t="s">
        <v>488</v>
      </c>
      <c r="F190" s="177" t="s">
        <v>147</v>
      </c>
      <c r="H190" s="178">
        <v>0.93</v>
      </c>
      <c r="L190" s="175"/>
      <c r="M190" s="179"/>
      <c r="N190" s="180"/>
      <c r="O190" s="180"/>
      <c r="P190" s="180"/>
      <c r="Q190" s="180"/>
      <c r="R190" s="180"/>
      <c r="S190" s="180"/>
      <c r="T190" s="181"/>
      <c r="AT190" s="176" t="s">
        <v>143</v>
      </c>
      <c r="AU190" s="176" t="s">
        <v>84</v>
      </c>
      <c r="AV190" s="14" t="s">
        <v>141</v>
      </c>
      <c r="AW190" s="14" t="s">
        <v>26</v>
      </c>
      <c r="AX190" s="14" t="s">
        <v>77</v>
      </c>
      <c r="AY190" s="176" t="s">
        <v>135</v>
      </c>
    </row>
    <row r="191" spans="1:65" s="2" customFormat="1" ht="24.2" customHeight="1">
      <c r="A191" s="28"/>
      <c r="B191" s="153"/>
      <c r="C191" s="154" t="s">
        <v>270</v>
      </c>
      <c r="D191" s="154" t="s">
        <v>137</v>
      </c>
      <c r="E191" s="155" t="s">
        <v>233</v>
      </c>
      <c r="F191" s="156" t="s">
        <v>234</v>
      </c>
      <c r="G191" s="157" t="s">
        <v>157</v>
      </c>
      <c r="H191" s="158">
        <v>0.93</v>
      </c>
      <c r="I191" s="159"/>
      <c r="J191" s="159">
        <f>ROUND(I191*H191,2)</f>
        <v>0</v>
      </c>
      <c r="K191" s="160"/>
      <c r="L191" s="29"/>
      <c r="M191" s="161" t="s">
        <v>1</v>
      </c>
      <c r="N191" s="162" t="s">
        <v>35</v>
      </c>
      <c r="O191" s="163">
        <v>0.27688000000000001</v>
      </c>
      <c r="P191" s="163">
        <f>O191*H191</f>
        <v>0.25749840000000002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65" t="s">
        <v>141</v>
      </c>
      <c r="AT191" s="165" t="s">
        <v>137</v>
      </c>
      <c r="AU191" s="165" t="s">
        <v>84</v>
      </c>
      <c r="AY191" s="16" t="s">
        <v>135</v>
      </c>
      <c r="BE191" s="166">
        <f>IF(N191="základná",J191,0)</f>
        <v>0</v>
      </c>
      <c r="BF191" s="166">
        <f>IF(N191="znížená",J191,0)</f>
        <v>0</v>
      </c>
      <c r="BG191" s="166">
        <f>IF(N191="zákl. prenesená",J191,0)</f>
        <v>0</v>
      </c>
      <c r="BH191" s="166">
        <f>IF(N191="zníž. prenesená",J191,0)</f>
        <v>0</v>
      </c>
      <c r="BI191" s="166">
        <f>IF(N191="nulová",J191,0)</f>
        <v>0</v>
      </c>
      <c r="BJ191" s="16" t="s">
        <v>84</v>
      </c>
      <c r="BK191" s="166">
        <f>ROUND(I191*H191,2)</f>
        <v>0</v>
      </c>
      <c r="BL191" s="16" t="s">
        <v>141</v>
      </c>
      <c r="BM191" s="165" t="s">
        <v>489</v>
      </c>
    </row>
    <row r="192" spans="1:65" s="12" customFormat="1" ht="22.9" customHeight="1">
      <c r="B192" s="141"/>
      <c r="D192" s="142" t="s">
        <v>68</v>
      </c>
      <c r="E192" s="151" t="s">
        <v>163</v>
      </c>
      <c r="F192" s="151" t="s">
        <v>241</v>
      </c>
      <c r="J192" s="152">
        <f>BK192</f>
        <v>0</v>
      </c>
      <c r="L192" s="141"/>
      <c r="M192" s="145"/>
      <c r="N192" s="146"/>
      <c r="O192" s="146"/>
      <c r="P192" s="147">
        <f>SUM(P193:P196)</f>
        <v>6.7664939999999998</v>
      </c>
      <c r="Q192" s="146"/>
      <c r="R192" s="147">
        <f>SUM(R193:R196)</f>
        <v>3.7432500000000006</v>
      </c>
      <c r="S192" s="146"/>
      <c r="T192" s="148">
        <f>SUM(T193:T196)</f>
        <v>0</v>
      </c>
      <c r="AR192" s="142" t="s">
        <v>77</v>
      </c>
      <c r="AT192" s="149" t="s">
        <v>68</v>
      </c>
      <c r="AU192" s="149" t="s">
        <v>77</v>
      </c>
      <c r="AY192" s="142" t="s">
        <v>135</v>
      </c>
      <c r="BK192" s="150">
        <f>SUM(BK193:BK196)</f>
        <v>0</v>
      </c>
    </row>
    <row r="193" spans="1:65" s="2" customFormat="1" ht="37.9" customHeight="1">
      <c r="A193" s="28"/>
      <c r="B193" s="153"/>
      <c r="C193" s="154" t="s">
        <v>274</v>
      </c>
      <c r="D193" s="154" t="s">
        <v>137</v>
      </c>
      <c r="E193" s="155" t="s">
        <v>243</v>
      </c>
      <c r="F193" s="156" t="s">
        <v>244</v>
      </c>
      <c r="G193" s="157" t="s">
        <v>140</v>
      </c>
      <c r="H193" s="158">
        <v>6.2</v>
      </c>
      <c r="I193" s="159"/>
      <c r="J193" s="159">
        <f>ROUND(I193*H193,2)</f>
        <v>0</v>
      </c>
      <c r="K193" s="160"/>
      <c r="L193" s="29"/>
      <c r="M193" s="161" t="s">
        <v>1</v>
      </c>
      <c r="N193" s="162" t="s">
        <v>35</v>
      </c>
      <c r="O193" s="163">
        <v>0.35199999999999998</v>
      </c>
      <c r="P193" s="163">
        <f>O193*H193</f>
        <v>2.1823999999999999</v>
      </c>
      <c r="Q193" s="163">
        <v>0.26244000000000001</v>
      </c>
      <c r="R193" s="163">
        <f>Q193*H193</f>
        <v>1.6271280000000001</v>
      </c>
      <c r="S193" s="163">
        <v>0</v>
      </c>
      <c r="T193" s="164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65" t="s">
        <v>141</v>
      </c>
      <c r="AT193" s="165" t="s">
        <v>137</v>
      </c>
      <c r="AU193" s="165" t="s">
        <v>84</v>
      </c>
      <c r="AY193" s="16" t="s">
        <v>135</v>
      </c>
      <c r="BE193" s="166">
        <f>IF(N193="základná",J193,0)</f>
        <v>0</v>
      </c>
      <c r="BF193" s="166">
        <f>IF(N193="znížená",J193,0)</f>
        <v>0</v>
      </c>
      <c r="BG193" s="166">
        <f>IF(N193="zákl. prenesená",J193,0)</f>
        <v>0</v>
      </c>
      <c r="BH193" s="166">
        <f>IF(N193="zníž. prenesená",J193,0)</f>
        <v>0</v>
      </c>
      <c r="BI193" s="166">
        <f>IF(N193="nulová",J193,0)</f>
        <v>0</v>
      </c>
      <c r="BJ193" s="16" t="s">
        <v>84</v>
      </c>
      <c r="BK193" s="166">
        <f>ROUND(I193*H193,2)</f>
        <v>0</v>
      </c>
      <c r="BL193" s="16" t="s">
        <v>141</v>
      </c>
      <c r="BM193" s="165" t="s">
        <v>490</v>
      </c>
    </row>
    <row r="194" spans="1:65" s="13" customFormat="1">
      <c r="B194" s="167"/>
      <c r="D194" s="168" t="s">
        <v>143</v>
      </c>
      <c r="E194" s="169" t="s">
        <v>1</v>
      </c>
      <c r="F194" s="170" t="s">
        <v>82</v>
      </c>
      <c r="H194" s="171">
        <v>6.2</v>
      </c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143</v>
      </c>
      <c r="AU194" s="169" t="s">
        <v>84</v>
      </c>
      <c r="AV194" s="13" t="s">
        <v>84</v>
      </c>
      <c r="AW194" s="13" t="s">
        <v>26</v>
      </c>
      <c r="AX194" s="13" t="s">
        <v>77</v>
      </c>
      <c r="AY194" s="169" t="s">
        <v>135</v>
      </c>
    </row>
    <row r="195" spans="1:65" s="2" customFormat="1" ht="37.9" customHeight="1">
      <c r="A195" s="28"/>
      <c r="B195" s="153"/>
      <c r="C195" s="154" t="s">
        <v>284</v>
      </c>
      <c r="D195" s="154" t="s">
        <v>137</v>
      </c>
      <c r="E195" s="155" t="s">
        <v>491</v>
      </c>
      <c r="F195" s="156" t="s">
        <v>492</v>
      </c>
      <c r="G195" s="157" t="s">
        <v>140</v>
      </c>
      <c r="H195" s="158">
        <v>6.2</v>
      </c>
      <c r="I195" s="159"/>
      <c r="J195" s="159">
        <f>ROUND(I195*H195,2)</f>
        <v>0</v>
      </c>
      <c r="K195" s="160"/>
      <c r="L195" s="29"/>
      <c r="M195" s="161" t="s">
        <v>1</v>
      </c>
      <c r="N195" s="162" t="s">
        <v>35</v>
      </c>
      <c r="O195" s="163">
        <v>0.73936999999999997</v>
      </c>
      <c r="P195" s="163">
        <f>O195*H195</f>
        <v>4.5840940000000003</v>
      </c>
      <c r="Q195" s="163">
        <v>0.34131</v>
      </c>
      <c r="R195" s="163">
        <f>Q195*H195</f>
        <v>2.1161220000000003</v>
      </c>
      <c r="S195" s="163">
        <v>0</v>
      </c>
      <c r="T195" s="164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65" t="s">
        <v>141</v>
      </c>
      <c r="AT195" s="165" t="s">
        <v>137</v>
      </c>
      <c r="AU195" s="165" t="s">
        <v>84</v>
      </c>
      <c r="AY195" s="16" t="s">
        <v>135</v>
      </c>
      <c r="BE195" s="166">
        <f>IF(N195="základná",J195,0)</f>
        <v>0</v>
      </c>
      <c r="BF195" s="166">
        <f>IF(N195="znížená",J195,0)</f>
        <v>0</v>
      </c>
      <c r="BG195" s="166">
        <f>IF(N195="zákl. prenesená",J195,0)</f>
        <v>0</v>
      </c>
      <c r="BH195" s="166">
        <f>IF(N195="zníž. prenesená",J195,0)</f>
        <v>0</v>
      </c>
      <c r="BI195" s="166">
        <f>IF(N195="nulová",J195,0)</f>
        <v>0</v>
      </c>
      <c r="BJ195" s="16" t="s">
        <v>84</v>
      </c>
      <c r="BK195" s="166">
        <f>ROUND(I195*H195,2)</f>
        <v>0</v>
      </c>
      <c r="BL195" s="16" t="s">
        <v>141</v>
      </c>
      <c r="BM195" s="165" t="s">
        <v>493</v>
      </c>
    </row>
    <row r="196" spans="1:65" s="13" customFormat="1">
      <c r="B196" s="167"/>
      <c r="D196" s="168" t="s">
        <v>143</v>
      </c>
      <c r="E196" s="169" t="s">
        <v>1</v>
      </c>
      <c r="F196" s="170" t="s">
        <v>82</v>
      </c>
      <c r="H196" s="171">
        <v>6.2</v>
      </c>
      <c r="L196" s="167"/>
      <c r="M196" s="172"/>
      <c r="N196" s="173"/>
      <c r="O196" s="173"/>
      <c r="P196" s="173"/>
      <c r="Q196" s="173"/>
      <c r="R196" s="173"/>
      <c r="S196" s="173"/>
      <c r="T196" s="174"/>
      <c r="AT196" s="169" t="s">
        <v>143</v>
      </c>
      <c r="AU196" s="169" t="s">
        <v>84</v>
      </c>
      <c r="AV196" s="13" t="s">
        <v>84</v>
      </c>
      <c r="AW196" s="13" t="s">
        <v>26</v>
      </c>
      <c r="AX196" s="13" t="s">
        <v>77</v>
      </c>
      <c r="AY196" s="169" t="s">
        <v>135</v>
      </c>
    </row>
    <row r="197" spans="1:65" s="12" customFormat="1" ht="22.9" customHeight="1">
      <c r="B197" s="141"/>
      <c r="D197" s="142" t="s">
        <v>68</v>
      </c>
      <c r="E197" s="151" t="s">
        <v>179</v>
      </c>
      <c r="F197" s="151" t="s">
        <v>253</v>
      </c>
      <c r="J197" s="152">
        <f>BK197</f>
        <v>0</v>
      </c>
      <c r="L197" s="141"/>
      <c r="M197" s="145"/>
      <c r="N197" s="146"/>
      <c r="O197" s="146"/>
      <c r="P197" s="147">
        <f>SUM(P198:P201)</f>
        <v>6.0459999999999994</v>
      </c>
      <c r="Q197" s="146"/>
      <c r="R197" s="147">
        <f>SUM(R198:R201)</f>
        <v>0.35143999999999997</v>
      </c>
      <c r="S197" s="146"/>
      <c r="T197" s="148">
        <f>SUM(T198:T201)</f>
        <v>0</v>
      </c>
      <c r="AR197" s="142" t="s">
        <v>77</v>
      </c>
      <c r="AT197" s="149" t="s">
        <v>68</v>
      </c>
      <c r="AU197" s="149" t="s">
        <v>77</v>
      </c>
      <c r="AY197" s="142" t="s">
        <v>135</v>
      </c>
      <c r="BK197" s="150">
        <f>SUM(BK198:BK201)</f>
        <v>0</v>
      </c>
    </row>
    <row r="198" spans="1:65" s="2" customFormat="1" ht="24.2" customHeight="1">
      <c r="A198" s="28"/>
      <c r="B198" s="153"/>
      <c r="C198" s="154" t="s">
        <v>288</v>
      </c>
      <c r="D198" s="154" t="s">
        <v>137</v>
      </c>
      <c r="E198" s="155" t="s">
        <v>297</v>
      </c>
      <c r="F198" s="156" t="s">
        <v>298</v>
      </c>
      <c r="G198" s="157" t="s">
        <v>263</v>
      </c>
      <c r="H198" s="158">
        <v>2</v>
      </c>
      <c r="I198" s="159"/>
      <c r="J198" s="159">
        <f>ROUND(I198*H198,2)</f>
        <v>0</v>
      </c>
      <c r="K198" s="160"/>
      <c r="L198" s="29"/>
      <c r="M198" s="161" t="s">
        <v>1</v>
      </c>
      <c r="N198" s="162" t="s">
        <v>35</v>
      </c>
      <c r="O198" s="163">
        <v>2.0209999999999999</v>
      </c>
      <c r="P198" s="163">
        <f>O198*H198</f>
        <v>4.0419999999999998</v>
      </c>
      <c r="Q198" s="163">
        <v>1.042E-2</v>
      </c>
      <c r="R198" s="163">
        <f>Q198*H198</f>
        <v>2.0840000000000001E-2</v>
      </c>
      <c r="S198" s="163">
        <v>0</v>
      </c>
      <c r="T198" s="164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65" t="s">
        <v>141</v>
      </c>
      <c r="AT198" s="165" t="s">
        <v>137</v>
      </c>
      <c r="AU198" s="165" t="s">
        <v>84</v>
      </c>
      <c r="AY198" s="16" t="s">
        <v>135</v>
      </c>
      <c r="BE198" s="166">
        <f>IF(N198="základná",J198,0)</f>
        <v>0</v>
      </c>
      <c r="BF198" s="166">
        <f>IF(N198="znížená",J198,0)</f>
        <v>0</v>
      </c>
      <c r="BG198" s="166">
        <f>IF(N198="zákl. prenesená",J198,0)</f>
        <v>0</v>
      </c>
      <c r="BH198" s="166">
        <f>IF(N198="zníž. prenesená",J198,0)</f>
        <v>0</v>
      </c>
      <c r="BI198" s="166">
        <f>IF(N198="nulová",J198,0)</f>
        <v>0</v>
      </c>
      <c r="BJ198" s="16" t="s">
        <v>84</v>
      </c>
      <c r="BK198" s="166">
        <f>ROUND(I198*H198,2)</f>
        <v>0</v>
      </c>
      <c r="BL198" s="16" t="s">
        <v>141</v>
      </c>
      <c r="BM198" s="165" t="s">
        <v>494</v>
      </c>
    </row>
    <row r="199" spans="1:65" s="2" customFormat="1" ht="16.5" customHeight="1">
      <c r="A199" s="28"/>
      <c r="B199" s="153"/>
      <c r="C199" s="182" t="s">
        <v>292</v>
      </c>
      <c r="D199" s="182" t="s">
        <v>215</v>
      </c>
      <c r="E199" s="183" t="s">
        <v>495</v>
      </c>
      <c r="F199" s="184" t="s">
        <v>496</v>
      </c>
      <c r="G199" s="185" t="s">
        <v>263</v>
      </c>
      <c r="H199" s="186">
        <v>2</v>
      </c>
      <c r="I199" s="187"/>
      <c r="J199" s="187">
        <f>ROUND(I199*H199,2)</f>
        <v>0</v>
      </c>
      <c r="K199" s="188"/>
      <c r="L199" s="189"/>
      <c r="M199" s="190" t="s">
        <v>1</v>
      </c>
      <c r="N199" s="191" t="s">
        <v>35</v>
      </c>
      <c r="O199" s="163">
        <v>0</v>
      </c>
      <c r="P199" s="163">
        <f>O199*H199</f>
        <v>0</v>
      </c>
      <c r="Q199" s="163">
        <v>0.104</v>
      </c>
      <c r="R199" s="163">
        <f>Q199*H199</f>
        <v>0.20799999999999999</v>
      </c>
      <c r="S199" s="163">
        <v>0</v>
      </c>
      <c r="T199" s="164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65" t="s">
        <v>179</v>
      </c>
      <c r="AT199" s="165" t="s">
        <v>215</v>
      </c>
      <c r="AU199" s="165" t="s">
        <v>84</v>
      </c>
      <c r="AY199" s="16" t="s">
        <v>135</v>
      </c>
      <c r="BE199" s="166">
        <f>IF(N199="základná",J199,0)</f>
        <v>0</v>
      </c>
      <c r="BF199" s="166">
        <f>IF(N199="znížená",J199,0)</f>
        <v>0</v>
      </c>
      <c r="BG199" s="166">
        <f>IF(N199="zákl. prenesená",J199,0)</f>
        <v>0</v>
      </c>
      <c r="BH199" s="166">
        <f>IF(N199="zníž. prenesená",J199,0)</f>
        <v>0</v>
      </c>
      <c r="BI199" s="166">
        <f>IF(N199="nulová",J199,0)</f>
        <v>0</v>
      </c>
      <c r="BJ199" s="16" t="s">
        <v>84</v>
      </c>
      <c r="BK199" s="166">
        <f>ROUND(I199*H199,2)</f>
        <v>0</v>
      </c>
      <c r="BL199" s="16" t="s">
        <v>141</v>
      </c>
      <c r="BM199" s="165" t="s">
        <v>497</v>
      </c>
    </row>
    <row r="200" spans="1:65" s="2" customFormat="1" ht="24.2" customHeight="1">
      <c r="A200" s="28"/>
      <c r="B200" s="153"/>
      <c r="C200" s="154" t="s">
        <v>296</v>
      </c>
      <c r="D200" s="154" t="s">
        <v>137</v>
      </c>
      <c r="E200" s="155" t="s">
        <v>337</v>
      </c>
      <c r="F200" s="156" t="s">
        <v>338</v>
      </c>
      <c r="G200" s="157" t="s">
        <v>263</v>
      </c>
      <c r="H200" s="158">
        <v>2</v>
      </c>
      <c r="I200" s="159"/>
      <c r="J200" s="159">
        <f>ROUND(I200*H200,2)</f>
        <v>0</v>
      </c>
      <c r="K200" s="160"/>
      <c r="L200" s="29"/>
      <c r="M200" s="161" t="s">
        <v>1</v>
      </c>
      <c r="N200" s="162" t="s">
        <v>35</v>
      </c>
      <c r="O200" s="163">
        <v>1.002</v>
      </c>
      <c r="P200" s="163">
        <f>O200*H200</f>
        <v>2.004</v>
      </c>
      <c r="Q200" s="163">
        <v>6.3E-3</v>
      </c>
      <c r="R200" s="163">
        <f>Q200*H200</f>
        <v>1.26E-2</v>
      </c>
      <c r="S200" s="163">
        <v>0</v>
      </c>
      <c r="T200" s="164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65" t="s">
        <v>141</v>
      </c>
      <c r="AT200" s="165" t="s">
        <v>137</v>
      </c>
      <c r="AU200" s="165" t="s">
        <v>84</v>
      </c>
      <c r="AY200" s="16" t="s">
        <v>135</v>
      </c>
      <c r="BE200" s="166">
        <f>IF(N200="základná",J200,0)</f>
        <v>0</v>
      </c>
      <c r="BF200" s="166">
        <f>IF(N200="znížená",J200,0)</f>
        <v>0</v>
      </c>
      <c r="BG200" s="166">
        <f>IF(N200="zákl. prenesená",J200,0)</f>
        <v>0</v>
      </c>
      <c r="BH200" s="166">
        <f>IF(N200="zníž. prenesená",J200,0)</f>
        <v>0</v>
      </c>
      <c r="BI200" s="166">
        <f>IF(N200="nulová",J200,0)</f>
        <v>0</v>
      </c>
      <c r="BJ200" s="16" t="s">
        <v>84</v>
      </c>
      <c r="BK200" s="166">
        <f>ROUND(I200*H200,2)</f>
        <v>0</v>
      </c>
      <c r="BL200" s="16" t="s">
        <v>141</v>
      </c>
      <c r="BM200" s="165" t="s">
        <v>498</v>
      </c>
    </row>
    <row r="201" spans="1:65" s="2" customFormat="1" ht="16.5" customHeight="1">
      <c r="A201" s="28"/>
      <c r="B201" s="153"/>
      <c r="C201" s="182" t="s">
        <v>304</v>
      </c>
      <c r="D201" s="182" t="s">
        <v>215</v>
      </c>
      <c r="E201" s="183" t="s">
        <v>499</v>
      </c>
      <c r="F201" s="184" t="s">
        <v>500</v>
      </c>
      <c r="G201" s="185" t="s">
        <v>263</v>
      </c>
      <c r="H201" s="186">
        <v>2</v>
      </c>
      <c r="I201" s="187"/>
      <c r="J201" s="187">
        <f>ROUND(I201*H201,2)</f>
        <v>0</v>
      </c>
      <c r="K201" s="188"/>
      <c r="L201" s="189"/>
      <c r="M201" s="190" t="s">
        <v>1</v>
      </c>
      <c r="N201" s="191" t="s">
        <v>35</v>
      </c>
      <c r="O201" s="163">
        <v>0</v>
      </c>
      <c r="P201" s="163">
        <f>O201*H201</f>
        <v>0</v>
      </c>
      <c r="Q201" s="163">
        <v>5.5E-2</v>
      </c>
      <c r="R201" s="163">
        <f>Q201*H201</f>
        <v>0.11</v>
      </c>
      <c r="S201" s="163">
        <v>0</v>
      </c>
      <c r="T201" s="164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65" t="s">
        <v>179</v>
      </c>
      <c r="AT201" s="165" t="s">
        <v>215</v>
      </c>
      <c r="AU201" s="165" t="s">
        <v>84</v>
      </c>
      <c r="AY201" s="16" t="s">
        <v>135</v>
      </c>
      <c r="BE201" s="166">
        <f>IF(N201="základná",J201,0)</f>
        <v>0</v>
      </c>
      <c r="BF201" s="166">
        <f>IF(N201="znížená",J201,0)</f>
        <v>0</v>
      </c>
      <c r="BG201" s="166">
        <f>IF(N201="zákl. prenesená",J201,0)</f>
        <v>0</v>
      </c>
      <c r="BH201" s="166">
        <f>IF(N201="zníž. prenesená",J201,0)</f>
        <v>0</v>
      </c>
      <c r="BI201" s="166">
        <f>IF(N201="nulová",J201,0)</f>
        <v>0</v>
      </c>
      <c r="BJ201" s="16" t="s">
        <v>84</v>
      </c>
      <c r="BK201" s="166">
        <f>ROUND(I201*H201,2)</f>
        <v>0</v>
      </c>
      <c r="BL201" s="16" t="s">
        <v>141</v>
      </c>
      <c r="BM201" s="165" t="s">
        <v>501</v>
      </c>
    </row>
    <row r="202" spans="1:65" s="12" customFormat="1" ht="22.9" customHeight="1">
      <c r="B202" s="141"/>
      <c r="D202" s="142" t="s">
        <v>68</v>
      </c>
      <c r="E202" s="151" t="s">
        <v>184</v>
      </c>
      <c r="F202" s="151" t="s">
        <v>344</v>
      </c>
      <c r="J202" s="152">
        <f>BK202</f>
        <v>0</v>
      </c>
      <c r="L202" s="141"/>
      <c r="M202" s="145"/>
      <c r="N202" s="146"/>
      <c r="O202" s="146"/>
      <c r="P202" s="147">
        <f>SUM(P203:P212)</f>
        <v>7.20024</v>
      </c>
      <c r="Q202" s="146"/>
      <c r="R202" s="147">
        <f>SUM(R203:R212)</f>
        <v>7.139999999999999E-4</v>
      </c>
      <c r="S202" s="146"/>
      <c r="T202" s="148">
        <f>SUM(T203:T212)</f>
        <v>0</v>
      </c>
      <c r="AR202" s="142" t="s">
        <v>77</v>
      </c>
      <c r="AT202" s="149" t="s">
        <v>68</v>
      </c>
      <c r="AU202" s="149" t="s">
        <v>77</v>
      </c>
      <c r="AY202" s="142" t="s">
        <v>135</v>
      </c>
      <c r="BK202" s="150">
        <f>SUM(BK203:BK212)</f>
        <v>0</v>
      </c>
    </row>
    <row r="203" spans="1:65" s="2" customFormat="1" ht="24.2" customHeight="1">
      <c r="A203" s="28"/>
      <c r="B203" s="153"/>
      <c r="C203" s="154" t="s">
        <v>309</v>
      </c>
      <c r="D203" s="154" t="s">
        <v>137</v>
      </c>
      <c r="E203" s="155" t="s">
        <v>346</v>
      </c>
      <c r="F203" s="156" t="s">
        <v>347</v>
      </c>
      <c r="G203" s="157" t="s">
        <v>257</v>
      </c>
      <c r="H203" s="158">
        <v>10.199999999999999</v>
      </c>
      <c r="I203" s="159"/>
      <c r="J203" s="159">
        <f>ROUND(I203*H203,2)</f>
        <v>0</v>
      </c>
      <c r="K203" s="160"/>
      <c r="L203" s="29"/>
      <c r="M203" s="161" t="s">
        <v>1</v>
      </c>
      <c r="N203" s="162" t="s">
        <v>35</v>
      </c>
      <c r="O203" s="163">
        <v>0.14499999999999999</v>
      </c>
      <c r="P203" s="163">
        <f>O203*H203</f>
        <v>1.4789999999999999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65" t="s">
        <v>141</v>
      </c>
      <c r="AT203" s="165" t="s">
        <v>137</v>
      </c>
      <c r="AU203" s="165" t="s">
        <v>84</v>
      </c>
      <c r="AY203" s="16" t="s">
        <v>135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6" t="s">
        <v>84</v>
      </c>
      <c r="BK203" s="166">
        <f>ROUND(I203*H203,2)</f>
        <v>0</v>
      </c>
      <c r="BL203" s="16" t="s">
        <v>141</v>
      </c>
      <c r="BM203" s="165" t="s">
        <v>502</v>
      </c>
    </row>
    <row r="204" spans="1:65" s="13" customFormat="1">
      <c r="B204" s="167"/>
      <c r="D204" s="168" t="s">
        <v>143</v>
      </c>
      <c r="E204" s="169" t="s">
        <v>1</v>
      </c>
      <c r="F204" s="170" t="s">
        <v>503</v>
      </c>
      <c r="H204" s="171">
        <v>10.199999999999999</v>
      </c>
      <c r="L204" s="167"/>
      <c r="M204" s="172"/>
      <c r="N204" s="173"/>
      <c r="O204" s="173"/>
      <c r="P204" s="173"/>
      <c r="Q204" s="173"/>
      <c r="R204" s="173"/>
      <c r="S204" s="173"/>
      <c r="T204" s="174"/>
      <c r="AT204" s="169" t="s">
        <v>143</v>
      </c>
      <c r="AU204" s="169" t="s">
        <v>84</v>
      </c>
      <c r="AV204" s="13" t="s">
        <v>84</v>
      </c>
      <c r="AW204" s="13" t="s">
        <v>26</v>
      </c>
      <c r="AX204" s="13" t="s">
        <v>77</v>
      </c>
      <c r="AY204" s="169" t="s">
        <v>135</v>
      </c>
    </row>
    <row r="205" spans="1:65" s="2" customFormat="1" ht="24.2" customHeight="1">
      <c r="A205" s="28"/>
      <c r="B205" s="153"/>
      <c r="C205" s="154" t="s">
        <v>313</v>
      </c>
      <c r="D205" s="154" t="s">
        <v>137</v>
      </c>
      <c r="E205" s="155" t="s">
        <v>353</v>
      </c>
      <c r="F205" s="156" t="s">
        <v>354</v>
      </c>
      <c r="G205" s="157" t="s">
        <v>257</v>
      </c>
      <c r="H205" s="158">
        <v>10.199999999999999</v>
      </c>
      <c r="I205" s="159"/>
      <c r="J205" s="159">
        <f>ROUND(I205*H205,2)</f>
        <v>0</v>
      </c>
      <c r="K205" s="160"/>
      <c r="L205" s="29"/>
      <c r="M205" s="161" t="s">
        <v>1</v>
      </c>
      <c r="N205" s="162" t="s">
        <v>35</v>
      </c>
      <c r="O205" s="163">
        <v>0.45100000000000001</v>
      </c>
      <c r="P205" s="163">
        <f>O205*H205</f>
        <v>4.6002000000000001</v>
      </c>
      <c r="Q205" s="163">
        <v>6.9999999999999994E-5</v>
      </c>
      <c r="R205" s="163">
        <f>Q205*H205</f>
        <v>7.139999999999999E-4</v>
      </c>
      <c r="S205" s="163">
        <v>0</v>
      </c>
      <c r="T205" s="164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65" t="s">
        <v>141</v>
      </c>
      <c r="AT205" s="165" t="s">
        <v>137</v>
      </c>
      <c r="AU205" s="165" t="s">
        <v>84</v>
      </c>
      <c r="AY205" s="16" t="s">
        <v>135</v>
      </c>
      <c r="BE205" s="166">
        <f>IF(N205="základná",J205,0)</f>
        <v>0</v>
      </c>
      <c r="BF205" s="166">
        <f>IF(N205="znížená",J205,0)</f>
        <v>0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6" t="s">
        <v>84</v>
      </c>
      <c r="BK205" s="166">
        <f>ROUND(I205*H205,2)</f>
        <v>0</v>
      </c>
      <c r="BL205" s="16" t="s">
        <v>141</v>
      </c>
      <c r="BM205" s="165" t="s">
        <v>504</v>
      </c>
    </row>
    <row r="206" spans="1:65" s="13" customFormat="1">
      <c r="B206" s="167"/>
      <c r="D206" s="168" t="s">
        <v>143</v>
      </c>
      <c r="E206" s="169" t="s">
        <v>1</v>
      </c>
      <c r="F206" s="170" t="s">
        <v>503</v>
      </c>
      <c r="H206" s="171">
        <v>10.199999999999999</v>
      </c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143</v>
      </c>
      <c r="AU206" s="169" t="s">
        <v>84</v>
      </c>
      <c r="AV206" s="13" t="s">
        <v>84</v>
      </c>
      <c r="AW206" s="13" t="s">
        <v>26</v>
      </c>
      <c r="AX206" s="13" t="s">
        <v>77</v>
      </c>
      <c r="AY206" s="169" t="s">
        <v>135</v>
      </c>
    </row>
    <row r="207" spans="1:65" s="2" customFormat="1" ht="24.2" customHeight="1">
      <c r="A207" s="28"/>
      <c r="B207" s="153"/>
      <c r="C207" s="154" t="s">
        <v>318</v>
      </c>
      <c r="D207" s="154" t="s">
        <v>137</v>
      </c>
      <c r="E207" s="155" t="s">
        <v>379</v>
      </c>
      <c r="F207" s="156" t="s">
        <v>380</v>
      </c>
      <c r="G207" s="157" t="s">
        <v>196</v>
      </c>
      <c r="H207" s="158">
        <v>3.46</v>
      </c>
      <c r="I207" s="159"/>
      <c r="J207" s="159">
        <f>ROUND(I207*H207,2)</f>
        <v>0</v>
      </c>
      <c r="K207" s="160"/>
      <c r="L207" s="29"/>
      <c r="M207" s="161" t="s">
        <v>1</v>
      </c>
      <c r="N207" s="162" t="s">
        <v>35</v>
      </c>
      <c r="O207" s="163">
        <v>3.1E-2</v>
      </c>
      <c r="P207" s="163">
        <f>O207*H207</f>
        <v>0.10725999999999999</v>
      </c>
      <c r="Q207" s="163">
        <v>0</v>
      </c>
      <c r="R207" s="163">
        <f>Q207*H207</f>
        <v>0</v>
      </c>
      <c r="S207" s="163">
        <v>0</v>
      </c>
      <c r="T207" s="164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65" t="s">
        <v>141</v>
      </c>
      <c r="AT207" s="165" t="s">
        <v>137</v>
      </c>
      <c r="AU207" s="165" t="s">
        <v>84</v>
      </c>
      <c r="AY207" s="16" t="s">
        <v>135</v>
      </c>
      <c r="BE207" s="166">
        <f>IF(N207="základná",J207,0)</f>
        <v>0</v>
      </c>
      <c r="BF207" s="166">
        <f>IF(N207="znížená",J207,0)</f>
        <v>0</v>
      </c>
      <c r="BG207" s="166">
        <f>IF(N207="zákl. prenesená",J207,0)</f>
        <v>0</v>
      </c>
      <c r="BH207" s="166">
        <f>IF(N207="zníž. prenesená",J207,0)</f>
        <v>0</v>
      </c>
      <c r="BI207" s="166">
        <f>IF(N207="nulová",J207,0)</f>
        <v>0</v>
      </c>
      <c r="BJ207" s="16" t="s">
        <v>84</v>
      </c>
      <c r="BK207" s="166">
        <f>ROUND(I207*H207,2)</f>
        <v>0</v>
      </c>
      <c r="BL207" s="16" t="s">
        <v>141</v>
      </c>
      <c r="BM207" s="165" t="s">
        <v>505</v>
      </c>
    </row>
    <row r="208" spans="1:65" s="2" customFormat="1" ht="24.2" customHeight="1">
      <c r="A208" s="28"/>
      <c r="B208" s="153"/>
      <c r="C208" s="154" t="s">
        <v>322</v>
      </c>
      <c r="D208" s="154" t="s">
        <v>137</v>
      </c>
      <c r="E208" s="155" t="s">
        <v>383</v>
      </c>
      <c r="F208" s="156" t="s">
        <v>384</v>
      </c>
      <c r="G208" s="157" t="s">
        <v>196</v>
      </c>
      <c r="H208" s="158">
        <v>83.04</v>
      </c>
      <c r="I208" s="159"/>
      <c r="J208" s="159">
        <f>ROUND(I208*H208,2)</f>
        <v>0</v>
      </c>
      <c r="K208" s="160"/>
      <c r="L208" s="29"/>
      <c r="M208" s="161" t="s">
        <v>1</v>
      </c>
      <c r="N208" s="162" t="s">
        <v>35</v>
      </c>
      <c r="O208" s="163">
        <v>6.0000000000000001E-3</v>
      </c>
      <c r="P208" s="163">
        <f>O208*H208</f>
        <v>0.49824000000000007</v>
      </c>
      <c r="Q208" s="163">
        <v>0</v>
      </c>
      <c r="R208" s="163">
        <f>Q208*H208</f>
        <v>0</v>
      </c>
      <c r="S208" s="163">
        <v>0</v>
      </c>
      <c r="T208" s="164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65" t="s">
        <v>141</v>
      </c>
      <c r="AT208" s="165" t="s">
        <v>137</v>
      </c>
      <c r="AU208" s="165" t="s">
        <v>84</v>
      </c>
      <c r="AY208" s="16" t="s">
        <v>135</v>
      </c>
      <c r="BE208" s="166">
        <f>IF(N208="základná",J208,0)</f>
        <v>0</v>
      </c>
      <c r="BF208" s="166">
        <f>IF(N208="znížená",J208,0)</f>
        <v>0</v>
      </c>
      <c r="BG208" s="166">
        <f>IF(N208="zákl. prenesená",J208,0)</f>
        <v>0</v>
      </c>
      <c r="BH208" s="166">
        <f>IF(N208="zníž. prenesená",J208,0)</f>
        <v>0</v>
      </c>
      <c r="BI208" s="166">
        <f>IF(N208="nulová",J208,0)</f>
        <v>0</v>
      </c>
      <c r="BJ208" s="16" t="s">
        <v>84</v>
      </c>
      <c r="BK208" s="166">
        <f>ROUND(I208*H208,2)</f>
        <v>0</v>
      </c>
      <c r="BL208" s="16" t="s">
        <v>141</v>
      </c>
      <c r="BM208" s="165" t="s">
        <v>506</v>
      </c>
    </row>
    <row r="209" spans="1:65" s="13" customFormat="1">
      <c r="B209" s="167"/>
      <c r="D209" s="168" t="s">
        <v>143</v>
      </c>
      <c r="F209" s="170" t="s">
        <v>507</v>
      </c>
      <c r="H209" s="171">
        <v>83.04</v>
      </c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143</v>
      </c>
      <c r="AU209" s="169" t="s">
        <v>84</v>
      </c>
      <c r="AV209" s="13" t="s">
        <v>84</v>
      </c>
      <c r="AW209" s="13" t="s">
        <v>3</v>
      </c>
      <c r="AX209" s="13" t="s">
        <v>77</v>
      </c>
      <c r="AY209" s="169" t="s">
        <v>135</v>
      </c>
    </row>
    <row r="210" spans="1:65" s="2" customFormat="1" ht="24.2" customHeight="1">
      <c r="A210" s="28"/>
      <c r="B210" s="153"/>
      <c r="C210" s="154" t="s">
        <v>326</v>
      </c>
      <c r="D210" s="154" t="s">
        <v>137</v>
      </c>
      <c r="E210" s="155" t="s">
        <v>388</v>
      </c>
      <c r="F210" s="156" t="s">
        <v>389</v>
      </c>
      <c r="G210" s="157" t="s">
        <v>196</v>
      </c>
      <c r="H210" s="158">
        <v>3.46</v>
      </c>
      <c r="I210" s="159"/>
      <c r="J210" s="159">
        <f>ROUND(I210*H210,2)</f>
        <v>0</v>
      </c>
      <c r="K210" s="160"/>
      <c r="L210" s="29"/>
      <c r="M210" s="161" t="s">
        <v>1</v>
      </c>
      <c r="N210" s="162" t="s">
        <v>35</v>
      </c>
      <c r="O210" s="163">
        <v>0.14899999999999999</v>
      </c>
      <c r="P210" s="163">
        <f>O210*H210</f>
        <v>0.51554</v>
      </c>
      <c r="Q210" s="163">
        <v>0</v>
      </c>
      <c r="R210" s="163">
        <f>Q210*H210</f>
        <v>0</v>
      </c>
      <c r="S210" s="163">
        <v>0</v>
      </c>
      <c r="T210" s="164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65" t="s">
        <v>141</v>
      </c>
      <c r="AT210" s="165" t="s">
        <v>137</v>
      </c>
      <c r="AU210" s="165" t="s">
        <v>84</v>
      </c>
      <c r="AY210" s="16" t="s">
        <v>135</v>
      </c>
      <c r="BE210" s="166">
        <f>IF(N210="základná",J210,0)</f>
        <v>0</v>
      </c>
      <c r="BF210" s="166">
        <f>IF(N210="znížená",J210,0)</f>
        <v>0</v>
      </c>
      <c r="BG210" s="166">
        <f>IF(N210="zákl. prenesená",J210,0)</f>
        <v>0</v>
      </c>
      <c r="BH210" s="166">
        <f>IF(N210="zníž. prenesená",J210,0)</f>
        <v>0</v>
      </c>
      <c r="BI210" s="166">
        <f>IF(N210="nulová",J210,0)</f>
        <v>0</v>
      </c>
      <c r="BJ210" s="16" t="s">
        <v>84</v>
      </c>
      <c r="BK210" s="166">
        <f>ROUND(I210*H210,2)</f>
        <v>0</v>
      </c>
      <c r="BL210" s="16" t="s">
        <v>141</v>
      </c>
      <c r="BM210" s="165" t="s">
        <v>508</v>
      </c>
    </row>
    <row r="211" spans="1:65" s="2" customFormat="1" ht="24.2" customHeight="1">
      <c r="A211" s="28"/>
      <c r="B211" s="153"/>
      <c r="C211" s="154" t="s">
        <v>331</v>
      </c>
      <c r="D211" s="154" t="s">
        <v>137</v>
      </c>
      <c r="E211" s="155" t="s">
        <v>392</v>
      </c>
      <c r="F211" s="156" t="s">
        <v>393</v>
      </c>
      <c r="G211" s="157" t="s">
        <v>196</v>
      </c>
      <c r="H211" s="158">
        <v>2.8519999999999999</v>
      </c>
      <c r="I211" s="159"/>
      <c r="J211" s="159">
        <f>ROUND(I211*H211,2)</f>
        <v>0</v>
      </c>
      <c r="K211" s="160"/>
      <c r="L211" s="29"/>
      <c r="M211" s="161" t="s">
        <v>1</v>
      </c>
      <c r="N211" s="162" t="s">
        <v>35</v>
      </c>
      <c r="O211" s="163">
        <v>0</v>
      </c>
      <c r="P211" s="163">
        <f>O211*H211</f>
        <v>0</v>
      </c>
      <c r="Q211" s="163">
        <v>0</v>
      </c>
      <c r="R211" s="163">
        <f>Q211*H211</f>
        <v>0</v>
      </c>
      <c r="S211" s="163">
        <v>0</v>
      </c>
      <c r="T211" s="164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65" t="s">
        <v>141</v>
      </c>
      <c r="AT211" s="165" t="s">
        <v>137</v>
      </c>
      <c r="AU211" s="165" t="s">
        <v>84</v>
      </c>
      <c r="AY211" s="16" t="s">
        <v>135</v>
      </c>
      <c r="BE211" s="166">
        <f>IF(N211="základná",J211,0)</f>
        <v>0</v>
      </c>
      <c r="BF211" s="166">
        <f>IF(N211="znížená",J211,0)</f>
        <v>0</v>
      </c>
      <c r="BG211" s="166">
        <f>IF(N211="zákl. prenesená",J211,0)</f>
        <v>0</v>
      </c>
      <c r="BH211" s="166">
        <f>IF(N211="zníž. prenesená",J211,0)</f>
        <v>0</v>
      </c>
      <c r="BI211" s="166">
        <f>IF(N211="nulová",J211,0)</f>
        <v>0</v>
      </c>
      <c r="BJ211" s="16" t="s">
        <v>84</v>
      </c>
      <c r="BK211" s="166">
        <f>ROUND(I211*H211,2)</f>
        <v>0</v>
      </c>
      <c r="BL211" s="16" t="s">
        <v>141</v>
      </c>
      <c r="BM211" s="165" t="s">
        <v>509</v>
      </c>
    </row>
    <row r="212" spans="1:65" s="2" customFormat="1" ht="24.2" customHeight="1">
      <c r="A212" s="28"/>
      <c r="B212" s="153"/>
      <c r="C212" s="154" t="s">
        <v>279</v>
      </c>
      <c r="D212" s="154" t="s">
        <v>137</v>
      </c>
      <c r="E212" s="155" t="s">
        <v>396</v>
      </c>
      <c r="F212" s="156" t="s">
        <v>397</v>
      </c>
      <c r="G212" s="157" t="s">
        <v>196</v>
      </c>
      <c r="H212" s="158">
        <v>0.60799999999999998</v>
      </c>
      <c r="I212" s="159"/>
      <c r="J212" s="159">
        <f>ROUND(I212*H212,2)</f>
        <v>0</v>
      </c>
      <c r="K212" s="160"/>
      <c r="L212" s="29"/>
      <c r="M212" s="161" t="s">
        <v>1</v>
      </c>
      <c r="N212" s="162" t="s">
        <v>35</v>
      </c>
      <c r="O212" s="163">
        <v>0</v>
      </c>
      <c r="P212" s="163">
        <f>O212*H212</f>
        <v>0</v>
      </c>
      <c r="Q212" s="163">
        <v>0</v>
      </c>
      <c r="R212" s="163">
        <f>Q212*H212</f>
        <v>0</v>
      </c>
      <c r="S212" s="163">
        <v>0</v>
      </c>
      <c r="T212" s="164">
        <f>S212*H212</f>
        <v>0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65" t="s">
        <v>141</v>
      </c>
      <c r="AT212" s="165" t="s">
        <v>137</v>
      </c>
      <c r="AU212" s="165" t="s">
        <v>84</v>
      </c>
      <c r="AY212" s="16" t="s">
        <v>135</v>
      </c>
      <c r="BE212" s="166">
        <f>IF(N212="základná",J212,0)</f>
        <v>0</v>
      </c>
      <c r="BF212" s="166">
        <f>IF(N212="znížená",J212,0)</f>
        <v>0</v>
      </c>
      <c r="BG212" s="166">
        <f>IF(N212="zákl. prenesená",J212,0)</f>
        <v>0</v>
      </c>
      <c r="BH212" s="166">
        <f>IF(N212="zníž. prenesená",J212,0)</f>
        <v>0</v>
      </c>
      <c r="BI212" s="166">
        <f>IF(N212="nulová",J212,0)</f>
        <v>0</v>
      </c>
      <c r="BJ212" s="16" t="s">
        <v>84</v>
      </c>
      <c r="BK212" s="166">
        <f>ROUND(I212*H212,2)</f>
        <v>0</v>
      </c>
      <c r="BL212" s="16" t="s">
        <v>141</v>
      </c>
      <c r="BM212" s="165" t="s">
        <v>510</v>
      </c>
    </row>
    <row r="213" spans="1:65" s="12" customFormat="1" ht="22.9" customHeight="1">
      <c r="B213" s="141"/>
      <c r="D213" s="142" t="s">
        <v>68</v>
      </c>
      <c r="E213" s="151" t="s">
        <v>399</v>
      </c>
      <c r="F213" s="151" t="s">
        <v>400</v>
      </c>
      <c r="J213" s="152">
        <f>BK213</f>
        <v>0</v>
      </c>
      <c r="L213" s="141"/>
      <c r="M213" s="145"/>
      <c r="N213" s="146"/>
      <c r="O213" s="146"/>
      <c r="P213" s="147">
        <f>P214</f>
        <v>7.4434590000000007</v>
      </c>
      <c r="Q213" s="146"/>
      <c r="R213" s="147">
        <f>R214</f>
        <v>0</v>
      </c>
      <c r="S213" s="146"/>
      <c r="T213" s="148">
        <f>T214</f>
        <v>0</v>
      </c>
      <c r="AR213" s="142" t="s">
        <v>77</v>
      </c>
      <c r="AT213" s="149" t="s">
        <v>68</v>
      </c>
      <c r="AU213" s="149" t="s">
        <v>77</v>
      </c>
      <c r="AY213" s="142" t="s">
        <v>135</v>
      </c>
      <c r="BK213" s="150">
        <f>BK214</f>
        <v>0</v>
      </c>
    </row>
    <row r="214" spans="1:65" s="2" customFormat="1" ht="24.2" customHeight="1">
      <c r="A214" s="28"/>
      <c r="B214" s="153"/>
      <c r="C214" s="154" t="s">
        <v>336</v>
      </c>
      <c r="D214" s="154" t="s">
        <v>137</v>
      </c>
      <c r="E214" s="155" t="s">
        <v>511</v>
      </c>
      <c r="F214" s="156" t="s">
        <v>512</v>
      </c>
      <c r="G214" s="157" t="s">
        <v>196</v>
      </c>
      <c r="H214" s="158">
        <v>13.509</v>
      </c>
      <c r="I214" s="159"/>
      <c r="J214" s="159">
        <f>ROUND(I214*H214,2)</f>
        <v>0</v>
      </c>
      <c r="K214" s="160"/>
      <c r="L214" s="29"/>
      <c r="M214" s="161" t="s">
        <v>1</v>
      </c>
      <c r="N214" s="162" t="s">
        <v>35</v>
      </c>
      <c r="O214" s="163">
        <v>0.55100000000000005</v>
      </c>
      <c r="P214" s="163">
        <f>O214*H214</f>
        <v>7.4434590000000007</v>
      </c>
      <c r="Q214" s="163">
        <v>0</v>
      </c>
      <c r="R214" s="163">
        <f>Q214*H214</f>
        <v>0</v>
      </c>
      <c r="S214" s="163">
        <v>0</v>
      </c>
      <c r="T214" s="164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65" t="s">
        <v>141</v>
      </c>
      <c r="AT214" s="165" t="s">
        <v>137</v>
      </c>
      <c r="AU214" s="165" t="s">
        <v>84</v>
      </c>
      <c r="AY214" s="16" t="s">
        <v>135</v>
      </c>
      <c r="BE214" s="166">
        <f>IF(N214="základná",J214,0)</f>
        <v>0</v>
      </c>
      <c r="BF214" s="166">
        <f>IF(N214="znížená",J214,0)</f>
        <v>0</v>
      </c>
      <c r="BG214" s="166">
        <f>IF(N214="zákl. prenesená",J214,0)</f>
        <v>0</v>
      </c>
      <c r="BH214" s="166">
        <f>IF(N214="zníž. prenesená",J214,0)</f>
        <v>0</v>
      </c>
      <c r="BI214" s="166">
        <f>IF(N214="nulová",J214,0)</f>
        <v>0</v>
      </c>
      <c r="BJ214" s="16" t="s">
        <v>84</v>
      </c>
      <c r="BK214" s="166">
        <f>ROUND(I214*H214,2)</f>
        <v>0</v>
      </c>
      <c r="BL214" s="16" t="s">
        <v>141</v>
      </c>
      <c r="BM214" s="165" t="s">
        <v>513</v>
      </c>
    </row>
    <row r="215" spans="1:65" s="12" customFormat="1" ht="25.9" customHeight="1">
      <c r="B215" s="141"/>
      <c r="D215" s="142" t="s">
        <v>68</v>
      </c>
      <c r="E215" s="143" t="s">
        <v>405</v>
      </c>
      <c r="F215" s="143" t="s">
        <v>406</v>
      </c>
      <c r="J215" s="144">
        <f>BK215</f>
        <v>0</v>
      </c>
      <c r="L215" s="141"/>
      <c r="M215" s="145"/>
      <c r="N215" s="146"/>
      <c r="O215" s="146"/>
      <c r="P215" s="147">
        <f>P216</f>
        <v>0</v>
      </c>
      <c r="Q215" s="146"/>
      <c r="R215" s="147">
        <f>R216</f>
        <v>0</v>
      </c>
      <c r="S215" s="146"/>
      <c r="T215" s="148">
        <f>T216</f>
        <v>0</v>
      </c>
      <c r="AR215" s="142" t="s">
        <v>163</v>
      </c>
      <c r="AT215" s="149" t="s">
        <v>68</v>
      </c>
      <c r="AU215" s="149" t="s">
        <v>69</v>
      </c>
      <c r="AY215" s="142" t="s">
        <v>135</v>
      </c>
      <c r="BK215" s="150">
        <f>BK216</f>
        <v>0</v>
      </c>
    </row>
    <row r="216" spans="1:65" s="2" customFormat="1" ht="16.5" customHeight="1">
      <c r="A216" s="28"/>
      <c r="B216" s="153"/>
      <c r="C216" s="154" t="s">
        <v>340</v>
      </c>
      <c r="D216" s="154" t="s">
        <v>137</v>
      </c>
      <c r="E216" s="155" t="s">
        <v>514</v>
      </c>
      <c r="F216" s="156" t="s">
        <v>515</v>
      </c>
      <c r="G216" s="157" t="s">
        <v>516</v>
      </c>
      <c r="H216" s="158">
        <v>5</v>
      </c>
      <c r="I216" s="159"/>
      <c r="J216" s="159">
        <f>ROUND(I216*H216,2)</f>
        <v>0</v>
      </c>
      <c r="K216" s="160"/>
      <c r="L216" s="29"/>
      <c r="M216" s="192" t="s">
        <v>1</v>
      </c>
      <c r="N216" s="193" t="s">
        <v>35</v>
      </c>
      <c r="O216" s="194">
        <v>0</v>
      </c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65" t="s">
        <v>411</v>
      </c>
      <c r="AT216" s="165" t="s">
        <v>137</v>
      </c>
      <c r="AU216" s="165" t="s">
        <v>77</v>
      </c>
      <c r="AY216" s="16" t="s">
        <v>135</v>
      </c>
      <c r="BE216" s="166">
        <f>IF(N216="základná",J216,0)</f>
        <v>0</v>
      </c>
      <c r="BF216" s="166">
        <f>IF(N216="znížená",J216,0)</f>
        <v>0</v>
      </c>
      <c r="BG216" s="166">
        <f>IF(N216="zákl. prenesená",J216,0)</f>
        <v>0</v>
      </c>
      <c r="BH216" s="166">
        <f>IF(N216="zníž. prenesená",J216,0)</f>
        <v>0</v>
      </c>
      <c r="BI216" s="166">
        <f>IF(N216="nulová",J216,0)</f>
        <v>0</v>
      </c>
      <c r="BJ216" s="16" t="s">
        <v>84</v>
      </c>
      <c r="BK216" s="166">
        <f>ROUND(I216*H216,2)</f>
        <v>0</v>
      </c>
      <c r="BL216" s="16" t="s">
        <v>411</v>
      </c>
      <c r="BM216" s="165" t="s">
        <v>517</v>
      </c>
    </row>
    <row r="217" spans="1:65" s="2" customFormat="1" ht="6.95" customHeight="1">
      <c r="A217" s="28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29"/>
      <c r="M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</sheetData>
  <autoFilter ref="C128:K21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showGridLines="0" tabSelected="1" topLeftCell="A193" workbookViewId="0">
      <selection activeCell="D5" sqref="D5:F5"/>
    </sheetView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7"/>
      <c r="C3" s="18"/>
      <c r="D3" s="18"/>
      <c r="E3" s="18"/>
      <c r="F3" s="18"/>
      <c r="G3" s="18"/>
      <c r="H3" s="19"/>
    </row>
    <row r="4" spans="1:8" s="1" customFormat="1" ht="24.95" customHeight="1">
      <c r="B4" s="19"/>
      <c r="C4" s="20" t="s">
        <v>518</v>
      </c>
      <c r="H4" s="19"/>
    </row>
    <row r="5" spans="1:8" s="1" customFormat="1" ht="12" customHeight="1">
      <c r="B5" s="19"/>
      <c r="C5" s="22" t="s">
        <v>11</v>
      </c>
      <c r="D5" s="207"/>
      <c r="E5" s="205"/>
      <c r="F5" s="205"/>
      <c r="H5" s="19"/>
    </row>
    <row r="6" spans="1:8" s="1" customFormat="1" ht="36.950000000000003" customHeight="1">
      <c r="B6" s="19"/>
      <c r="C6" s="24" t="s">
        <v>13</v>
      </c>
      <c r="D6" s="206" t="s">
        <v>14</v>
      </c>
      <c r="E6" s="205"/>
      <c r="F6" s="205"/>
      <c r="H6" s="19"/>
    </row>
    <row r="7" spans="1:8" s="1" customFormat="1" ht="16.5" customHeight="1">
      <c r="B7" s="19"/>
      <c r="C7" s="25" t="s">
        <v>19</v>
      </c>
      <c r="D7" s="54"/>
      <c r="H7" s="19"/>
    </row>
    <row r="8" spans="1:8" s="2" customFormat="1" ht="10.9" customHeight="1">
      <c r="A8" s="28"/>
      <c r="B8" s="29"/>
      <c r="C8" s="28"/>
      <c r="D8" s="28"/>
      <c r="E8" s="28"/>
      <c r="F8" s="28"/>
      <c r="G8" s="28"/>
      <c r="H8" s="29"/>
    </row>
    <row r="9" spans="1:8" s="11" customFormat="1" ht="29.25" customHeight="1">
      <c r="A9" s="130"/>
      <c r="B9" s="131"/>
      <c r="C9" s="132" t="s">
        <v>50</v>
      </c>
      <c r="D9" s="133" t="s">
        <v>51</v>
      </c>
      <c r="E9" s="133" t="s">
        <v>123</v>
      </c>
      <c r="F9" s="134" t="s">
        <v>519</v>
      </c>
      <c r="G9" s="130"/>
      <c r="H9" s="131"/>
    </row>
    <row r="10" spans="1:8" s="2" customFormat="1" ht="26.45" customHeight="1">
      <c r="A10" s="28"/>
      <c r="B10" s="29"/>
      <c r="C10" s="196" t="s">
        <v>12</v>
      </c>
      <c r="D10" s="196" t="s">
        <v>14</v>
      </c>
      <c r="E10" s="28"/>
      <c r="F10" s="28"/>
      <c r="G10" s="28"/>
      <c r="H10" s="29"/>
    </row>
    <row r="11" spans="1:8" s="2" customFormat="1" ht="16.899999999999999" customHeight="1">
      <c r="A11" s="28"/>
      <c r="B11" s="29"/>
      <c r="C11" s="197" t="s">
        <v>100</v>
      </c>
      <c r="D11" s="198" t="s">
        <v>1</v>
      </c>
      <c r="E11" s="199" t="s">
        <v>1</v>
      </c>
      <c r="F11" s="200">
        <v>7</v>
      </c>
      <c r="G11" s="28"/>
      <c r="H11" s="29"/>
    </row>
    <row r="12" spans="1:8" s="2" customFormat="1" ht="16.899999999999999" customHeight="1">
      <c r="A12" s="28"/>
      <c r="B12" s="29"/>
      <c r="C12" s="201" t="s">
        <v>1</v>
      </c>
      <c r="D12" s="201" t="s">
        <v>259</v>
      </c>
      <c r="E12" s="16" t="s">
        <v>1</v>
      </c>
      <c r="F12" s="202">
        <v>7</v>
      </c>
      <c r="G12" s="28"/>
      <c r="H12" s="29"/>
    </row>
    <row r="13" spans="1:8" s="2" customFormat="1" ht="16.899999999999999" customHeight="1">
      <c r="A13" s="28"/>
      <c r="B13" s="29"/>
      <c r="C13" s="201" t="s">
        <v>100</v>
      </c>
      <c r="D13" s="201" t="s">
        <v>147</v>
      </c>
      <c r="E13" s="16" t="s">
        <v>1</v>
      </c>
      <c r="F13" s="202">
        <v>7</v>
      </c>
      <c r="G13" s="28"/>
      <c r="H13" s="29"/>
    </row>
    <row r="14" spans="1:8" s="2" customFormat="1" ht="16.899999999999999" customHeight="1">
      <c r="A14" s="28"/>
      <c r="B14" s="29"/>
      <c r="C14" s="197" t="s">
        <v>102</v>
      </c>
      <c r="D14" s="198" t="s">
        <v>1</v>
      </c>
      <c r="E14" s="199" t="s">
        <v>1</v>
      </c>
      <c r="F14" s="200">
        <v>81</v>
      </c>
      <c r="G14" s="28"/>
      <c r="H14" s="29"/>
    </row>
    <row r="15" spans="1:8" s="2" customFormat="1" ht="16.899999999999999" customHeight="1">
      <c r="A15" s="28"/>
      <c r="B15" s="29"/>
      <c r="C15" s="201" t="s">
        <v>1</v>
      </c>
      <c r="D15" s="201" t="s">
        <v>269</v>
      </c>
      <c r="E15" s="16" t="s">
        <v>1</v>
      </c>
      <c r="F15" s="202">
        <v>81</v>
      </c>
      <c r="G15" s="28"/>
      <c r="H15" s="29"/>
    </row>
    <row r="16" spans="1:8" s="2" customFormat="1" ht="16.899999999999999" customHeight="1">
      <c r="A16" s="28"/>
      <c r="B16" s="29"/>
      <c r="C16" s="201" t="s">
        <v>102</v>
      </c>
      <c r="D16" s="201" t="s">
        <v>147</v>
      </c>
      <c r="E16" s="16" t="s">
        <v>1</v>
      </c>
      <c r="F16" s="202">
        <v>81</v>
      </c>
      <c r="G16" s="28"/>
      <c r="H16" s="29"/>
    </row>
    <row r="17" spans="1:8" s="2" customFormat="1" ht="16.899999999999999" customHeight="1">
      <c r="A17" s="28"/>
      <c r="B17" s="29"/>
      <c r="C17" s="197" t="s">
        <v>94</v>
      </c>
      <c r="D17" s="198" t="s">
        <v>1</v>
      </c>
      <c r="E17" s="199" t="s">
        <v>1</v>
      </c>
      <c r="F17" s="200">
        <v>15.555</v>
      </c>
      <c r="G17" s="28"/>
      <c r="H17" s="29"/>
    </row>
    <row r="18" spans="1:8" s="2" customFormat="1" ht="16.899999999999999" customHeight="1">
      <c r="A18" s="28"/>
      <c r="B18" s="29"/>
      <c r="C18" s="201" t="s">
        <v>1</v>
      </c>
      <c r="D18" s="201" t="s">
        <v>224</v>
      </c>
      <c r="E18" s="16" t="s">
        <v>1</v>
      </c>
      <c r="F18" s="202">
        <v>13.365</v>
      </c>
      <c r="G18" s="28"/>
      <c r="H18" s="29"/>
    </row>
    <row r="19" spans="1:8" s="2" customFormat="1" ht="16.899999999999999" customHeight="1">
      <c r="A19" s="28"/>
      <c r="B19" s="29"/>
      <c r="C19" s="201" t="s">
        <v>1</v>
      </c>
      <c r="D19" s="201" t="s">
        <v>225</v>
      </c>
      <c r="E19" s="16" t="s">
        <v>1</v>
      </c>
      <c r="F19" s="202">
        <v>0.84</v>
      </c>
      <c r="G19" s="28"/>
      <c r="H19" s="29"/>
    </row>
    <row r="20" spans="1:8" s="2" customFormat="1" ht="16.899999999999999" customHeight="1">
      <c r="A20" s="28"/>
      <c r="B20" s="29"/>
      <c r="C20" s="201" t="s">
        <v>1</v>
      </c>
      <c r="D20" s="201" t="s">
        <v>226</v>
      </c>
      <c r="E20" s="16" t="s">
        <v>1</v>
      </c>
      <c r="F20" s="202">
        <v>1.35</v>
      </c>
      <c r="G20" s="28"/>
      <c r="H20" s="29"/>
    </row>
    <row r="21" spans="1:8" s="2" customFormat="1" ht="16.899999999999999" customHeight="1">
      <c r="A21" s="28"/>
      <c r="B21" s="29"/>
      <c r="C21" s="201" t="s">
        <v>94</v>
      </c>
      <c r="D21" s="201" t="s">
        <v>147</v>
      </c>
      <c r="E21" s="16" t="s">
        <v>1</v>
      </c>
      <c r="F21" s="202">
        <v>15.555</v>
      </c>
      <c r="G21" s="28"/>
      <c r="H21" s="29"/>
    </row>
    <row r="22" spans="1:8" s="2" customFormat="1" ht="16.899999999999999" customHeight="1">
      <c r="A22" s="28"/>
      <c r="B22" s="29"/>
      <c r="C22" s="197" t="s">
        <v>97</v>
      </c>
      <c r="D22" s="198" t="s">
        <v>1</v>
      </c>
      <c r="E22" s="199" t="s">
        <v>1</v>
      </c>
      <c r="F22" s="200">
        <v>50.317</v>
      </c>
      <c r="G22" s="28"/>
      <c r="H22" s="29"/>
    </row>
    <row r="23" spans="1:8" s="2" customFormat="1" ht="16.899999999999999" customHeight="1">
      <c r="A23" s="28"/>
      <c r="B23" s="29"/>
      <c r="C23" s="201" t="s">
        <v>1</v>
      </c>
      <c r="D23" s="201" t="s">
        <v>212</v>
      </c>
      <c r="E23" s="16" t="s">
        <v>1</v>
      </c>
      <c r="F23" s="202">
        <v>2.58</v>
      </c>
      <c r="G23" s="28"/>
      <c r="H23" s="29"/>
    </row>
    <row r="24" spans="1:8" s="2" customFormat="1" ht="16.899999999999999" customHeight="1">
      <c r="A24" s="28"/>
      <c r="B24" s="29"/>
      <c r="C24" s="201" t="s">
        <v>1</v>
      </c>
      <c r="D24" s="201" t="s">
        <v>213</v>
      </c>
      <c r="E24" s="16" t="s">
        <v>1</v>
      </c>
      <c r="F24" s="202">
        <v>47.737000000000002</v>
      </c>
      <c r="G24" s="28"/>
      <c r="H24" s="29"/>
    </row>
    <row r="25" spans="1:8" s="2" customFormat="1" ht="16.899999999999999" customHeight="1">
      <c r="A25" s="28"/>
      <c r="B25" s="29"/>
      <c r="C25" s="201" t="s">
        <v>97</v>
      </c>
      <c r="D25" s="201" t="s">
        <v>147</v>
      </c>
      <c r="E25" s="16" t="s">
        <v>1</v>
      </c>
      <c r="F25" s="202">
        <v>50.317</v>
      </c>
      <c r="G25" s="28"/>
      <c r="H25" s="29"/>
    </row>
    <row r="26" spans="1:8" s="2" customFormat="1" ht="16.899999999999999" customHeight="1">
      <c r="A26" s="28"/>
      <c r="B26" s="29"/>
      <c r="C26" s="197" t="s">
        <v>92</v>
      </c>
      <c r="D26" s="198" t="s">
        <v>1</v>
      </c>
      <c r="E26" s="199" t="s">
        <v>1</v>
      </c>
      <c r="F26" s="200">
        <v>69.478999999999999</v>
      </c>
      <c r="G26" s="28"/>
      <c r="H26" s="29"/>
    </row>
    <row r="27" spans="1:8" s="2" customFormat="1" ht="16.899999999999999" customHeight="1">
      <c r="A27" s="28"/>
      <c r="B27" s="29"/>
      <c r="C27" s="201" t="s">
        <v>1</v>
      </c>
      <c r="D27" s="201" t="s">
        <v>85</v>
      </c>
      <c r="E27" s="16" t="s">
        <v>1</v>
      </c>
      <c r="F27" s="202">
        <v>215.15199999999999</v>
      </c>
      <c r="G27" s="28"/>
      <c r="H27" s="29"/>
    </row>
    <row r="28" spans="1:8" s="2" customFormat="1" ht="16.899999999999999" customHeight="1">
      <c r="A28" s="28"/>
      <c r="B28" s="29"/>
      <c r="C28" s="201" t="s">
        <v>1</v>
      </c>
      <c r="D28" s="201" t="s">
        <v>183</v>
      </c>
      <c r="E28" s="16" t="s">
        <v>1</v>
      </c>
      <c r="F28" s="202">
        <v>-145.673</v>
      </c>
      <c r="G28" s="28"/>
      <c r="H28" s="29"/>
    </row>
    <row r="29" spans="1:8" s="2" customFormat="1" ht="16.899999999999999" customHeight="1">
      <c r="A29" s="28"/>
      <c r="B29" s="29"/>
      <c r="C29" s="201" t="s">
        <v>92</v>
      </c>
      <c r="D29" s="201" t="s">
        <v>147</v>
      </c>
      <c r="E29" s="16" t="s">
        <v>1</v>
      </c>
      <c r="F29" s="202">
        <v>69.478999999999999</v>
      </c>
      <c r="G29" s="28"/>
      <c r="H29" s="29"/>
    </row>
    <row r="30" spans="1:8" s="2" customFormat="1" ht="16.899999999999999" customHeight="1">
      <c r="A30" s="28"/>
      <c r="B30" s="29"/>
      <c r="C30" s="197" t="s">
        <v>88</v>
      </c>
      <c r="D30" s="198" t="s">
        <v>1</v>
      </c>
      <c r="E30" s="199" t="s">
        <v>1</v>
      </c>
      <c r="F30" s="200">
        <v>388.67399999999998</v>
      </c>
      <c r="G30" s="28"/>
      <c r="H30" s="29"/>
    </row>
    <row r="31" spans="1:8" s="2" customFormat="1" ht="16.899999999999999" customHeight="1">
      <c r="A31" s="28"/>
      <c r="B31" s="29"/>
      <c r="C31" s="201" t="s">
        <v>1</v>
      </c>
      <c r="D31" s="201" t="s">
        <v>172</v>
      </c>
      <c r="E31" s="16" t="s">
        <v>1</v>
      </c>
      <c r="F31" s="202">
        <v>162.88</v>
      </c>
      <c r="G31" s="28"/>
      <c r="H31" s="29"/>
    </row>
    <row r="32" spans="1:8" s="2" customFormat="1" ht="16.899999999999999" customHeight="1">
      <c r="A32" s="28"/>
      <c r="B32" s="29"/>
      <c r="C32" s="201" t="s">
        <v>1</v>
      </c>
      <c r="D32" s="201" t="s">
        <v>173</v>
      </c>
      <c r="E32" s="16" t="s">
        <v>1</v>
      </c>
      <c r="F32" s="202">
        <v>141.4</v>
      </c>
      <c r="G32" s="28"/>
      <c r="H32" s="29"/>
    </row>
    <row r="33" spans="1:8" s="2" customFormat="1" ht="16.899999999999999" customHeight="1">
      <c r="A33" s="28"/>
      <c r="B33" s="29"/>
      <c r="C33" s="201" t="s">
        <v>1</v>
      </c>
      <c r="D33" s="201" t="s">
        <v>174</v>
      </c>
      <c r="E33" s="16" t="s">
        <v>1</v>
      </c>
      <c r="F33" s="202">
        <v>50.05</v>
      </c>
      <c r="G33" s="28"/>
      <c r="H33" s="29"/>
    </row>
    <row r="34" spans="1:8" s="2" customFormat="1" ht="16.899999999999999" customHeight="1">
      <c r="A34" s="28"/>
      <c r="B34" s="29"/>
      <c r="C34" s="201" t="s">
        <v>1</v>
      </c>
      <c r="D34" s="201" t="s">
        <v>175</v>
      </c>
      <c r="E34" s="16" t="s">
        <v>1</v>
      </c>
      <c r="F34" s="202">
        <v>34.344000000000001</v>
      </c>
      <c r="G34" s="28"/>
      <c r="H34" s="29"/>
    </row>
    <row r="35" spans="1:8" s="2" customFormat="1" ht="16.899999999999999" customHeight="1">
      <c r="A35" s="28"/>
      <c r="B35" s="29"/>
      <c r="C35" s="201" t="s">
        <v>88</v>
      </c>
      <c r="D35" s="201" t="s">
        <v>147</v>
      </c>
      <c r="E35" s="16" t="s">
        <v>1</v>
      </c>
      <c r="F35" s="202">
        <v>388.67399999999998</v>
      </c>
      <c r="G35" s="28"/>
      <c r="H35" s="29"/>
    </row>
    <row r="36" spans="1:8" s="2" customFormat="1" ht="16.899999999999999" customHeight="1">
      <c r="A36" s="28"/>
      <c r="B36" s="29"/>
      <c r="C36" s="197" t="s">
        <v>82</v>
      </c>
      <c r="D36" s="198" t="s">
        <v>1</v>
      </c>
      <c r="E36" s="199" t="s">
        <v>1</v>
      </c>
      <c r="F36" s="200">
        <v>99.4</v>
      </c>
      <c r="G36" s="28"/>
      <c r="H36" s="29"/>
    </row>
    <row r="37" spans="1:8" s="2" customFormat="1" ht="16.899999999999999" customHeight="1">
      <c r="A37" s="28"/>
      <c r="B37" s="29"/>
      <c r="C37" s="201" t="s">
        <v>1</v>
      </c>
      <c r="D37" s="201" t="s">
        <v>144</v>
      </c>
      <c r="E37" s="16" t="s">
        <v>1</v>
      </c>
      <c r="F37" s="202">
        <v>39</v>
      </c>
      <c r="G37" s="28"/>
      <c r="H37" s="29"/>
    </row>
    <row r="38" spans="1:8" s="2" customFormat="1" ht="16.899999999999999" customHeight="1">
      <c r="A38" s="28"/>
      <c r="B38" s="29"/>
      <c r="C38" s="201" t="s">
        <v>1</v>
      </c>
      <c r="D38" s="201" t="s">
        <v>145</v>
      </c>
      <c r="E38" s="16" t="s">
        <v>1</v>
      </c>
      <c r="F38" s="202">
        <v>42.3</v>
      </c>
      <c r="G38" s="28"/>
      <c r="H38" s="29"/>
    </row>
    <row r="39" spans="1:8" s="2" customFormat="1" ht="16.899999999999999" customHeight="1">
      <c r="A39" s="28"/>
      <c r="B39" s="29"/>
      <c r="C39" s="201" t="s">
        <v>1</v>
      </c>
      <c r="D39" s="201" t="s">
        <v>146</v>
      </c>
      <c r="E39" s="16" t="s">
        <v>1</v>
      </c>
      <c r="F39" s="202">
        <v>18.100000000000001</v>
      </c>
      <c r="G39" s="28"/>
      <c r="H39" s="29"/>
    </row>
    <row r="40" spans="1:8" s="2" customFormat="1" ht="16.899999999999999" customHeight="1">
      <c r="A40" s="28"/>
      <c r="B40" s="29"/>
      <c r="C40" s="201" t="s">
        <v>82</v>
      </c>
      <c r="D40" s="201" t="s">
        <v>147</v>
      </c>
      <c r="E40" s="16" t="s">
        <v>1</v>
      </c>
      <c r="F40" s="202">
        <v>99.4</v>
      </c>
      <c r="G40" s="28"/>
      <c r="H40" s="29"/>
    </row>
    <row r="41" spans="1:8" s="2" customFormat="1" ht="16.899999999999999" customHeight="1">
      <c r="A41" s="28"/>
      <c r="B41" s="29"/>
      <c r="C41" s="197" t="s">
        <v>362</v>
      </c>
      <c r="D41" s="198" t="s">
        <v>1</v>
      </c>
      <c r="E41" s="199" t="s">
        <v>1</v>
      </c>
      <c r="F41" s="200">
        <v>24.114999999999998</v>
      </c>
      <c r="G41" s="28"/>
      <c r="H41" s="29"/>
    </row>
    <row r="42" spans="1:8" s="2" customFormat="1" ht="16.899999999999999" customHeight="1">
      <c r="A42" s="28"/>
      <c r="B42" s="29"/>
      <c r="C42" s="201" t="s">
        <v>1</v>
      </c>
      <c r="D42" s="201" t="s">
        <v>361</v>
      </c>
      <c r="E42" s="16" t="s">
        <v>1</v>
      </c>
      <c r="F42" s="202">
        <v>24.114999999999998</v>
      </c>
      <c r="G42" s="28"/>
      <c r="H42" s="29"/>
    </row>
    <row r="43" spans="1:8" s="2" customFormat="1" ht="16.899999999999999" customHeight="1">
      <c r="A43" s="28"/>
      <c r="B43" s="29"/>
      <c r="C43" s="201" t="s">
        <v>362</v>
      </c>
      <c r="D43" s="201" t="s">
        <v>147</v>
      </c>
      <c r="E43" s="16" t="s">
        <v>1</v>
      </c>
      <c r="F43" s="202">
        <v>24.114999999999998</v>
      </c>
      <c r="G43" s="28"/>
      <c r="H43" s="29"/>
    </row>
    <row r="44" spans="1:8" s="2" customFormat="1" ht="16.899999999999999" customHeight="1">
      <c r="A44" s="28"/>
      <c r="B44" s="29"/>
      <c r="C44" s="197" t="s">
        <v>85</v>
      </c>
      <c r="D44" s="198" t="s">
        <v>1</v>
      </c>
      <c r="E44" s="199" t="s">
        <v>1</v>
      </c>
      <c r="F44" s="200">
        <v>215.15199999999999</v>
      </c>
      <c r="G44" s="28"/>
      <c r="H44" s="29"/>
    </row>
    <row r="45" spans="1:8" s="2" customFormat="1" ht="16.899999999999999" customHeight="1">
      <c r="A45" s="28"/>
      <c r="B45" s="29"/>
      <c r="C45" s="201" t="s">
        <v>1</v>
      </c>
      <c r="D45" s="201" t="s">
        <v>159</v>
      </c>
      <c r="E45" s="16" t="s">
        <v>1</v>
      </c>
      <c r="F45" s="202">
        <v>89.584000000000003</v>
      </c>
      <c r="G45" s="28"/>
      <c r="H45" s="29"/>
    </row>
    <row r="46" spans="1:8" s="2" customFormat="1" ht="16.899999999999999" customHeight="1">
      <c r="A46" s="28"/>
      <c r="B46" s="29"/>
      <c r="C46" s="201" t="s">
        <v>1</v>
      </c>
      <c r="D46" s="201" t="s">
        <v>160</v>
      </c>
      <c r="E46" s="16" t="s">
        <v>1</v>
      </c>
      <c r="F46" s="202">
        <v>77.77</v>
      </c>
      <c r="G46" s="28"/>
      <c r="H46" s="29"/>
    </row>
    <row r="47" spans="1:8" s="2" customFormat="1" ht="16.899999999999999" customHeight="1">
      <c r="A47" s="28"/>
      <c r="B47" s="29"/>
      <c r="C47" s="201" t="s">
        <v>1</v>
      </c>
      <c r="D47" s="201" t="s">
        <v>161</v>
      </c>
      <c r="E47" s="16" t="s">
        <v>1</v>
      </c>
      <c r="F47" s="202">
        <v>27.527999999999999</v>
      </c>
      <c r="G47" s="28"/>
      <c r="H47" s="29"/>
    </row>
    <row r="48" spans="1:8" s="2" customFormat="1" ht="16.899999999999999" customHeight="1">
      <c r="A48" s="28"/>
      <c r="B48" s="29"/>
      <c r="C48" s="201" t="s">
        <v>1</v>
      </c>
      <c r="D48" s="201" t="s">
        <v>162</v>
      </c>
      <c r="E48" s="16" t="s">
        <v>1</v>
      </c>
      <c r="F48" s="202">
        <v>20.27</v>
      </c>
      <c r="G48" s="28"/>
      <c r="H48" s="29"/>
    </row>
    <row r="49" spans="1:8" s="2" customFormat="1" ht="16.899999999999999" customHeight="1">
      <c r="A49" s="28"/>
      <c r="B49" s="29"/>
      <c r="C49" s="201" t="s">
        <v>85</v>
      </c>
      <c r="D49" s="201" t="s">
        <v>147</v>
      </c>
      <c r="E49" s="16" t="s">
        <v>1</v>
      </c>
      <c r="F49" s="202">
        <v>215.15199999999999</v>
      </c>
      <c r="G49" s="28"/>
      <c r="H49" s="29"/>
    </row>
    <row r="50" spans="1:8" s="2" customFormat="1" ht="16.899999999999999" customHeight="1">
      <c r="A50" s="28"/>
      <c r="B50" s="29"/>
      <c r="C50" s="197" t="s">
        <v>90</v>
      </c>
      <c r="D50" s="198" t="s">
        <v>1</v>
      </c>
      <c r="E50" s="199" t="s">
        <v>1</v>
      </c>
      <c r="F50" s="200">
        <v>145.673</v>
      </c>
      <c r="G50" s="28"/>
      <c r="H50" s="29"/>
    </row>
    <row r="51" spans="1:8" s="2" customFormat="1" ht="16.899999999999999" customHeight="1">
      <c r="A51" s="28"/>
      <c r="B51" s="29"/>
      <c r="C51" s="201" t="s">
        <v>1</v>
      </c>
      <c r="D51" s="201" t="s">
        <v>85</v>
      </c>
      <c r="E51" s="16" t="s">
        <v>1</v>
      </c>
      <c r="F51" s="202">
        <v>215.15199999999999</v>
      </c>
      <c r="G51" s="28"/>
      <c r="H51" s="29"/>
    </row>
    <row r="52" spans="1:8" s="2" customFormat="1" ht="16.899999999999999" customHeight="1">
      <c r="A52" s="28"/>
      <c r="B52" s="29"/>
      <c r="C52" s="201" t="s">
        <v>1</v>
      </c>
      <c r="D52" s="201" t="s">
        <v>203</v>
      </c>
      <c r="E52" s="16" t="s">
        <v>1</v>
      </c>
      <c r="F52" s="202">
        <v>-15.555</v>
      </c>
      <c r="G52" s="28"/>
      <c r="H52" s="29"/>
    </row>
    <row r="53" spans="1:8" s="2" customFormat="1" ht="16.899999999999999" customHeight="1">
      <c r="A53" s="28"/>
      <c r="B53" s="29"/>
      <c r="C53" s="201" t="s">
        <v>1</v>
      </c>
      <c r="D53" s="201" t="s">
        <v>204</v>
      </c>
      <c r="E53" s="16" t="s">
        <v>1</v>
      </c>
      <c r="F53" s="202">
        <v>-50.317</v>
      </c>
      <c r="G53" s="28"/>
      <c r="H53" s="29"/>
    </row>
    <row r="54" spans="1:8" s="2" customFormat="1" ht="16.899999999999999" customHeight="1">
      <c r="A54" s="28"/>
      <c r="B54" s="29"/>
      <c r="C54" s="201" t="s">
        <v>1</v>
      </c>
      <c r="D54" s="201" t="s">
        <v>205</v>
      </c>
      <c r="E54" s="16" t="s">
        <v>1</v>
      </c>
      <c r="F54" s="202">
        <v>-9.4890000000000008</v>
      </c>
      <c r="G54" s="28"/>
      <c r="H54" s="29"/>
    </row>
    <row r="55" spans="1:8" s="2" customFormat="1" ht="16.899999999999999" customHeight="1">
      <c r="A55" s="28"/>
      <c r="B55" s="29"/>
      <c r="C55" s="201" t="s">
        <v>1</v>
      </c>
      <c r="D55" s="201" t="s">
        <v>206</v>
      </c>
      <c r="E55" s="16" t="s">
        <v>1</v>
      </c>
      <c r="F55" s="202">
        <v>-0.9</v>
      </c>
      <c r="G55" s="28"/>
      <c r="H55" s="29"/>
    </row>
    <row r="56" spans="1:8" s="2" customFormat="1" ht="16.899999999999999" customHeight="1">
      <c r="A56" s="28"/>
      <c r="B56" s="29"/>
      <c r="C56" s="201" t="s">
        <v>1</v>
      </c>
      <c r="D56" s="201" t="s">
        <v>207</v>
      </c>
      <c r="E56" s="16" t="s">
        <v>1</v>
      </c>
      <c r="F56" s="202">
        <v>6.782</v>
      </c>
      <c r="G56" s="28"/>
      <c r="H56" s="29"/>
    </row>
    <row r="57" spans="1:8" s="2" customFormat="1" ht="16.899999999999999" customHeight="1">
      <c r="A57" s="28"/>
      <c r="B57" s="29"/>
      <c r="C57" s="201" t="s">
        <v>90</v>
      </c>
      <c r="D57" s="201" t="s">
        <v>147</v>
      </c>
      <c r="E57" s="16" t="s">
        <v>1</v>
      </c>
      <c r="F57" s="202">
        <v>145.673</v>
      </c>
      <c r="G57" s="28"/>
      <c r="H57" s="29"/>
    </row>
    <row r="58" spans="1:8" s="2" customFormat="1" ht="16.899999999999999" customHeight="1">
      <c r="A58" s="28"/>
      <c r="B58" s="29"/>
      <c r="C58" s="197" t="s">
        <v>520</v>
      </c>
      <c r="D58" s="198" t="s">
        <v>1</v>
      </c>
      <c r="E58" s="199" t="s">
        <v>1</v>
      </c>
      <c r="F58" s="200">
        <v>0</v>
      </c>
      <c r="G58" s="28"/>
      <c r="H58" s="29"/>
    </row>
    <row r="59" spans="1:8" s="2" customFormat="1" ht="26.45" customHeight="1">
      <c r="A59" s="28"/>
      <c r="B59" s="29"/>
      <c r="C59" s="196" t="s">
        <v>521</v>
      </c>
      <c r="D59" s="196" t="s">
        <v>75</v>
      </c>
      <c r="E59" s="28"/>
      <c r="F59" s="28"/>
      <c r="G59" s="28"/>
      <c r="H59" s="29"/>
    </row>
    <row r="60" spans="1:8" s="2" customFormat="1" ht="16.899999999999999" customHeight="1">
      <c r="A60" s="28"/>
      <c r="B60" s="29"/>
      <c r="C60" s="197" t="s">
        <v>100</v>
      </c>
      <c r="D60" s="198" t="s">
        <v>1</v>
      </c>
      <c r="E60" s="199" t="s">
        <v>1</v>
      </c>
      <c r="F60" s="200">
        <v>7</v>
      </c>
      <c r="G60" s="28"/>
      <c r="H60" s="29"/>
    </row>
    <row r="61" spans="1:8" s="2" customFormat="1" ht="16.899999999999999" customHeight="1">
      <c r="A61" s="28"/>
      <c r="B61" s="29"/>
      <c r="C61" s="201" t="s">
        <v>1</v>
      </c>
      <c r="D61" s="201" t="s">
        <v>259</v>
      </c>
      <c r="E61" s="16" t="s">
        <v>1</v>
      </c>
      <c r="F61" s="202">
        <v>7</v>
      </c>
      <c r="G61" s="28"/>
      <c r="H61" s="29"/>
    </row>
    <row r="62" spans="1:8" s="2" customFormat="1" ht="16.899999999999999" customHeight="1">
      <c r="A62" s="28"/>
      <c r="B62" s="29"/>
      <c r="C62" s="201" t="s">
        <v>100</v>
      </c>
      <c r="D62" s="201" t="s">
        <v>147</v>
      </c>
      <c r="E62" s="16" t="s">
        <v>1</v>
      </c>
      <c r="F62" s="202">
        <v>7</v>
      </c>
      <c r="G62" s="28"/>
      <c r="H62" s="29"/>
    </row>
    <row r="63" spans="1:8" s="2" customFormat="1" ht="16.899999999999999" customHeight="1">
      <c r="A63" s="28"/>
      <c r="B63" s="29"/>
      <c r="C63" s="203" t="s">
        <v>522</v>
      </c>
      <c r="D63" s="28"/>
      <c r="E63" s="28"/>
      <c r="F63" s="28"/>
      <c r="G63" s="28"/>
      <c r="H63" s="29"/>
    </row>
    <row r="64" spans="1:8" s="2" customFormat="1" ht="16.899999999999999" customHeight="1">
      <c r="A64" s="28"/>
      <c r="B64" s="29"/>
      <c r="C64" s="201" t="s">
        <v>255</v>
      </c>
      <c r="D64" s="201" t="s">
        <v>256</v>
      </c>
      <c r="E64" s="16" t="s">
        <v>257</v>
      </c>
      <c r="F64" s="202">
        <v>7</v>
      </c>
      <c r="G64" s="28"/>
      <c r="H64" s="29"/>
    </row>
    <row r="65" spans="1:8" s="2" customFormat="1" ht="16.899999999999999" customHeight="1">
      <c r="A65" s="28"/>
      <c r="B65" s="29"/>
      <c r="C65" s="201" t="s">
        <v>209</v>
      </c>
      <c r="D65" s="201" t="s">
        <v>210</v>
      </c>
      <c r="E65" s="16" t="s">
        <v>157</v>
      </c>
      <c r="F65" s="202">
        <v>50.317</v>
      </c>
      <c r="G65" s="28"/>
      <c r="H65" s="29"/>
    </row>
    <row r="66" spans="1:8" s="2" customFormat="1" ht="22.5">
      <c r="A66" s="28"/>
      <c r="B66" s="29"/>
      <c r="C66" s="201" t="s">
        <v>221</v>
      </c>
      <c r="D66" s="201" t="s">
        <v>222</v>
      </c>
      <c r="E66" s="16" t="s">
        <v>157</v>
      </c>
      <c r="F66" s="202">
        <v>15.555</v>
      </c>
      <c r="G66" s="28"/>
      <c r="H66" s="29"/>
    </row>
    <row r="67" spans="1:8" s="2" customFormat="1" ht="16.899999999999999" customHeight="1">
      <c r="A67" s="28"/>
      <c r="B67" s="29"/>
      <c r="C67" s="197" t="s">
        <v>102</v>
      </c>
      <c r="D67" s="198" t="s">
        <v>1</v>
      </c>
      <c r="E67" s="199" t="s">
        <v>1</v>
      </c>
      <c r="F67" s="200">
        <v>81</v>
      </c>
      <c r="G67" s="28"/>
      <c r="H67" s="29"/>
    </row>
    <row r="68" spans="1:8" s="2" customFormat="1" ht="16.899999999999999" customHeight="1">
      <c r="A68" s="28"/>
      <c r="B68" s="29"/>
      <c r="C68" s="201" t="s">
        <v>1</v>
      </c>
      <c r="D68" s="201" t="s">
        <v>269</v>
      </c>
      <c r="E68" s="16" t="s">
        <v>1</v>
      </c>
      <c r="F68" s="202">
        <v>81</v>
      </c>
      <c r="G68" s="28"/>
      <c r="H68" s="29"/>
    </row>
    <row r="69" spans="1:8" s="2" customFormat="1" ht="16.899999999999999" customHeight="1">
      <c r="A69" s="28"/>
      <c r="B69" s="29"/>
      <c r="C69" s="201" t="s">
        <v>102</v>
      </c>
      <c r="D69" s="201" t="s">
        <v>147</v>
      </c>
      <c r="E69" s="16" t="s">
        <v>1</v>
      </c>
      <c r="F69" s="202">
        <v>81</v>
      </c>
      <c r="G69" s="28"/>
      <c r="H69" s="29"/>
    </row>
    <row r="70" spans="1:8" s="2" customFormat="1" ht="16.899999999999999" customHeight="1">
      <c r="A70" s="28"/>
      <c r="B70" s="29"/>
      <c r="C70" s="203" t="s">
        <v>522</v>
      </c>
      <c r="D70" s="28"/>
      <c r="E70" s="28"/>
      <c r="F70" s="28"/>
      <c r="G70" s="28"/>
      <c r="H70" s="29"/>
    </row>
    <row r="71" spans="1:8" s="2" customFormat="1" ht="16.899999999999999" customHeight="1">
      <c r="A71" s="28"/>
      <c r="B71" s="29"/>
      <c r="C71" s="201" t="s">
        <v>266</v>
      </c>
      <c r="D71" s="201" t="s">
        <v>267</v>
      </c>
      <c r="E71" s="16" t="s">
        <v>257</v>
      </c>
      <c r="F71" s="202">
        <v>81</v>
      </c>
      <c r="G71" s="28"/>
      <c r="H71" s="29"/>
    </row>
    <row r="72" spans="1:8" s="2" customFormat="1" ht="16.899999999999999" customHeight="1">
      <c r="A72" s="28"/>
      <c r="B72" s="29"/>
      <c r="C72" s="201" t="s">
        <v>209</v>
      </c>
      <c r="D72" s="201" t="s">
        <v>210</v>
      </c>
      <c r="E72" s="16" t="s">
        <v>157</v>
      </c>
      <c r="F72" s="202">
        <v>50.317</v>
      </c>
      <c r="G72" s="28"/>
      <c r="H72" s="29"/>
    </row>
    <row r="73" spans="1:8" s="2" customFormat="1" ht="22.5">
      <c r="A73" s="28"/>
      <c r="B73" s="29"/>
      <c r="C73" s="201" t="s">
        <v>221</v>
      </c>
      <c r="D73" s="201" t="s">
        <v>222</v>
      </c>
      <c r="E73" s="16" t="s">
        <v>157</v>
      </c>
      <c r="F73" s="202">
        <v>15.555</v>
      </c>
      <c r="G73" s="28"/>
      <c r="H73" s="29"/>
    </row>
    <row r="74" spans="1:8" s="2" customFormat="1" ht="16.899999999999999" customHeight="1">
      <c r="A74" s="28"/>
      <c r="B74" s="29"/>
      <c r="C74" s="197" t="s">
        <v>94</v>
      </c>
      <c r="D74" s="198" t="s">
        <v>1</v>
      </c>
      <c r="E74" s="199" t="s">
        <v>1</v>
      </c>
      <c r="F74" s="200">
        <v>15.555</v>
      </c>
      <c r="G74" s="28"/>
      <c r="H74" s="29"/>
    </row>
    <row r="75" spans="1:8" s="2" customFormat="1" ht="16.899999999999999" customHeight="1">
      <c r="A75" s="28"/>
      <c r="B75" s="29"/>
      <c r="C75" s="201" t="s">
        <v>1</v>
      </c>
      <c r="D75" s="201" t="s">
        <v>224</v>
      </c>
      <c r="E75" s="16" t="s">
        <v>1</v>
      </c>
      <c r="F75" s="202">
        <v>13.365</v>
      </c>
      <c r="G75" s="28"/>
      <c r="H75" s="29"/>
    </row>
    <row r="76" spans="1:8" s="2" customFormat="1" ht="16.899999999999999" customHeight="1">
      <c r="A76" s="28"/>
      <c r="B76" s="29"/>
      <c r="C76" s="201" t="s">
        <v>1</v>
      </c>
      <c r="D76" s="201" t="s">
        <v>225</v>
      </c>
      <c r="E76" s="16" t="s">
        <v>1</v>
      </c>
      <c r="F76" s="202">
        <v>0.84</v>
      </c>
      <c r="G76" s="28"/>
      <c r="H76" s="29"/>
    </row>
    <row r="77" spans="1:8" s="2" customFormat="1" ht="16.899999999999999" customHeight="1">
      <c r="A77" s="28"/>
      <c r="B77" s="29"/>
      <c r="C77" s="201" t="s">
        <v>1</v>
      </c>
      <c r="D77" s="201" t="s">
        <v>226</v>
      </c>
      <c r="E77" s="16" t="s">
        <v>1</v>
      </c>
      <c r="F77" s="202">
        <v>1.35</v>
      </c>
      <c r="G77" s="28"/>
      <c r="H77" s="29"/>
    </row>
    <row r="78" spans="1:8" s="2" customFormat="1" ht="16.899999999999999" customHeight="1">
      <c r="A78" s="28"/>
      <c r="B78" s="29"/>
      <c r="C78" s="201" t="s">
        <v>94</v>
      </c>
      <c r="D78" s="201" t="s">
        <v>147</v>
      </c>
      <c r="E78" s="16" t="s">
        <v>1</v>
      </c>
      <c r="F78" s="202">
        <v>15.555</v>
      </c>
      <c r="G78" s="28"/>
      <c r="H78" s="29"/>
    </row>
    <row r="79" spans="1:8" s="2" customFormat="1" ht="16.899999999999999" customHeight="1">
      <c r="A79" s="28"/>
      <c r="B79" s="29"/>
      <c r="C79" s="203" t="s">
        <v>522</v>
      </c>
      <c r="D79" s="28"/>
      <c r="E79" s="28"/>
      <c r="F79" s="28"/>
      <c r="G79" s="28"/>
      <c r="H79" s="29"/>
    </row>
    <row r="80" spans="1:8" s="2" customFormat="1" ht="22.5">
      <c r="A80" s="28"/>
      <c r="B80" s="29"/>
      <c r="C80" s="201" t="s">
        <v>221</v>
      </c>
      <c r="D80" s="201" t="s">
        <v>222</v>
      </c>
      <c r="E80" s="16" t="s">
        <v>157</v>
      </c>
      <c r="F80" s="202">
        <v>15.555</v>
      </c>
      <c r="G80" s="28"/>
      <c r="H80" s="29"/>
    </row>
    <row r="81" spans="1:8" s="2" customFormat="1" ht="22.5">
      <c r="A81" s="28"/>
      <c r="B81" s="29"/>
      <c r="C81" s="201" t="s">
        <v>200</v>
      </c>
      <c r="D81" s="201" t="s">
        <v>201</v>
      </c>
      <c r="E81" s="16" t="s">
        <v>157</v>
      </c>
      <c r="F81" s="202">
        <v>145.673</v>
      </c>
      <c r="G81" s="28"/>
      <c r="H81" s="29"/>
    </row>
    <row r="82" spans="1:8" s="2" customFormat="1" ht="16.899999999999999" customHeight="1">
      <c r="A82" s="28"/>
      <c r="B82" s="29"/>
      <c r="C82" s="197" t="s">
        <v>97</v>
      </c>
      <c r="D82" s="198" t="s">
        <v>1</v>
      </c>
      <c r="E82" s="199" t="s">
        <v>1</v>
      </c>
      <c r="F82" s="200">
        <v>50.317</v>
      </c>
      <c r="G82" s="28"/>
      <c r="H82" s="29"/>
    </row>
    <row r="83" spans="1:8" s="2" customFormat="1" ht="16.899999999999999" customHeight="1">
      <c r="A83" s="28"/>
      <c r="B83" s="29"/>
      <c r="C83" s="201" t="s">
        <v>1</v>
      </c>
      <c r="D83" s="201" t="s">
        <v>212</v>
      </c>
      <c r="E83" s="16" t="s">
        <v>1</v>
      </c>
      <c r="F83" s="202">
        <v>2.58</v>
      </c>
      <c r="G83" s="28"/>
      <c r="H83" s="29"/>
    </row>
    <row r="84" spans="1:8" s="2" customFormat="1" ht="16.899999999999999" customHeight="1">
      <c r="A84" s="28"/>
      <c r="B84" s="29"/>
      <c r="C84" s="201" t="s">
        <v>1</v>
      </c>
      <c r="D84" s="201" t="s">
        <v>213</v>
      </c>
      <c r="E84" s="16" t="s">
        <v>1</v>
      </c>
      <c r="F84" s="202">
        <v>47.737000000000002</v>
      </c>
      <c r="G84" s="28"/>
      <c r="H84" s="29"/>
    </row>
    <row r="85" spans="1:8" s="2" customFormat="1" ht="16.899999999999999" customHeight="1">
      <c r="A85" s="28"/>
      <c r="B85" s="29"/>
      <c r="C85" s="201" t="s">
        <v>97</v>
      </c>
      <c r="D85" s="201" t="s">
        <v>147</v>
      </c>
      <c r="E85" s="16" t="s">
        <v>1</v>
      </c>
      <c r="F85" s="202">
        <v>50.317</v>
      </c>
      <c r="G85" s="28"/>
      <c r="H85" s="29"/>
    </row>
    <row r="86" spans="1:8" s="2" customFormat="1" ht="16.899999999999999" customHeight="1">
      <c r="A86" s="28"/>
      <c r="B86" s="29"/>
      <c r="C86" s="203" t="s">
        <v>522</v>
      </c>
      <c r="D86" s="28"/>
      <c r="E86" s="28"/>
      <c r="F86" s="28"/>
      <c r="G86" s="28"/>
      <c r="H86" s="29"/>
    </row>
    <row r="87" spans="1:8" s="2" customFormat="1" ht="16.899999999999999" customHeight="1">
      <c r="A87" s="28"/>
      <c r="B87" s="29"/>
      <c r="C87" s="201" t="s">
        <v>209</v>
      </c>
      <c r="D87" s="201" t="s">
        <v>210</v>
      </c>
      <c r="E87" s="16" t="s">
        <v>157</v>
      </c>
      <c r="F87" s="202">
        <v>50.317</v>
      </c>
      <c r="G87" s="28"/>
      <c r="H87" s="29"/>
    </row>
    <row r="88" spans="1:8" s="2" customFormat="1" ht="22.5">
      <c r="A88" s="28"/>
      <c r="B88" s="29"/>
      <c r="C88" s="201" t="s">
        <v>200</v>
      </c>
      <c r="D88" s="201" t="s">
        <v>201</v>
      </c>
      <c r="E88" s="16" t="s">
        <v>157</v>
      </c>
      <c r="F88" s="202">
        <v>145.673</v>
      </c>
      <c r="G88" s="28"/>
      <c r="H88" s="29"/>
    </row>
    <row r="89" spans="1:8" s="2" customFormat="1" ht="16.899999999999999" customHeight="1">
      <c r="A89" s="28"/>
      <c r="B89" s="29"/>
      <c r="C89" s="201" t="s">
        <v>216</v>
      </c>
      <c r="D89" s="201" t="s">
        <v>217</v>
      </c>
      <c r="E89" s="16" t="s">
        <v>196</v>
      </c>
      <c r="F89" s="202">
        <v>90.570999999999998</v>
      </c>
      <c r="G89" s="28"/>
      <c r="H89" s="29"/>
    </row>
    <row r="90" spans="1:8" s="2" customFormat="1" ht="16.899999999999999" customHeight="1">
      <c r="A90" s="28"/>
      <c r="B90" s="29"/>
      <c r="C90" s="197" t="s">
        <v>92</v>
      </c>
      <c r="D90" s="198" t="s">
        <v>1</v>
      </c>
      <c r="E90" s="199" t="s">
        <v>1</v>
      </c>
      <c r="F90" s="200">
        <v>69.478999999999999</v>
      </c>
      <c r="G90" s="28"/>
      <c r="H90" s="29"/>
    </row>
    <row r="91" spans="1:8" s="2" customFormat="1" ht="16.899999999999999" customHeight="1">
      <c r="A91" s="28"/>
      <c r="B91" s="29"/>
      <c r="C91" s="201" t="s">
        <v>1</v>
      </c>
      <c r="D91" s="201" t="s">
        <v>85</v>
      </c>
      <c r="E91" s="16" t="s">
        <v>1</v>
      </c>
      <c r="F91" s="202">
        <v>215.15199999999999</v>
      </c>
      <c r="G91" s="28"/>
      <c r="H91" s="29"/>
    </row>
    <row r="92" spans="1:8" s="2" customFormat="1" ht="16.899999999999999" customHeight="1">
      <c r="A92" s="28"/>
      <c r="B92" s="29"/>
      <c r="C92" s="201" t="s">
        <v>1</v>
      </c>
      <c r="D92" s="201" t="s">
        <v>183</v>
      </c>
      <c r="E92" s="16" t="s">
        <v>1</v>
      </c>
      <c r="F92" s="202">
        <v>-145.673</v>
      </c>
      <c r="G92" s="28"/>
      <c r="H92" s="29"/>
    </row>
    <row r="93" spans="1:8" s="2" customFormat="1" ht="16.899999999999999" customHeight="1">
      <c r="A93" s="28"/>
      <c r="B93" s="29"/>
      <c r="C93" s="201" t="s">
        <v>92</v>
      </c>
      <c r="D93" s="201" t="s">
        <v>147</v>
      </c>
      <c r="E93" s="16" t="s">
        <v>1</v>
      </c>
      <c r="F93" s="202">
        <v>69.478999999999999</v>
      </c>
      <c r="G93" s="28"/>
      <c r="H93" s="29"/>
    </row>
    <row r="94" spans="1:8" s="2" customFormat="1" ht="16.899999999999999" customHeight="1">
      <c r="A94" s="28"/>
      <c r="B94" s="29"/>
      <c r="C94" s="203" t="s">
        <v>522</v>
      </c>
      <c r="D94" s="28"/>
      <c r="E94" s="28"/>
      <c r="F94" s="28"/>
      <c r="G94" s="28"/>
      <c r="H94" s="29"/>
    </row>
    <row r="95" spans="1:8" s="2" customFormat="1" ht="22.5">
      <c r="A95" s="28"/>
      <c r="B95" s="29"/>
      <c r="C95" s="201" t="s">
        <v>180</v>
      </c>
      <c r="D95" s="201" t="s">
        <v>181</v>
      </c>
      <c r="E95" s="16" t="s">
        <v>157</v>
      </c>
      <c r="F95" s="202">
        <v>69.478999999999999</v>
      </c>
      <c r="G95" s="28"/>
      <c r="H95" s="29"/>
    </row>
    <row r="96" spans="1:8" s="2" customFormat="1" ht="22.5">
      <c r="A96" s="28"/>
      <c r="B96" s="29"/>
      <c r="C96" s="201" t="s">
        <v>185</v>
      </c>
      <c r="D96" s="201" t="s">
        <v>186</v>
      </c>
      <c r="E96" s="16" t="s">
        <v>157</v>
      </c>
      <c r="F96" s="202">
        <v>1528.538</v>
      </c>
      <c r="G96" s="28"/>
      <c r="H96" s="29"/>
    </row>
    <row r="97" spans="1:8" s="2" customFormat="1" ht="16.899999999999999" customHeight="1">
      <c r="A97" s="28"/>
      <c r="B97" s="29"/>
      <c r="C97" s="201" t="s">
        <v>194</v>
      </c>
      <c r="D97" s="201" t="s">
        <v>195</v>
      </c>
      <c r="E97" s="16" t="s">
        <v>196</v>
      </c>
      <c r="F97" s="202">
        <v>118.114</v>
      </c>
      <c r="G97" s="28"/>
      <c r="H97" s="29"/>
    </row>
    <row r="98" spans="1:8" s="2" customFormat="1" ht="16.899999999999999" customHeight="1">
      <c r="A98" s="28"/>
      <c r="B98" s="29"/>
      <c r="C98" s="197" t="s">
        <v>88</v>
      </c>
      <c r="D98" s="198" t="s">
        <v>1</v>
      </c>
      <c r="E98" s="199" t="s">
        <v>1</v>
      </c>
      <c r="F98" s="200">
        <v>388.67399999999998</v>
      </c>
      <c r="G98" s="28"/>
      <c r="H98" s="29"/>
    </row>
    <row r="99" spans="1:8" s="2" customFormat="1" ht="16.899999999999999" customHeight="1">
      <c r="A99" s="28"/>
      <c r="B99" s="29"/>
      <c r="C99" s="201" t="s">
        <v>1</v>
      </c>
      <c r="D99" s="201" t="s">
        <v>172</v>
      </c>
      <c r="E99" s="16" t="s">
        <v>1</v>
      </c>
      <c r="F99" s="202">
        <v>162.88</v>
      </c>
      <c r="G99" s="28"/>
      <c r="H99" s="29"/>
    </row>
    <row r="100" spans="1:8" s="2" customFormat="1" ht="16.899999999999999" customHeight="1">
      <c r="A100" s="28"/>
      <c r="B100" s="29"/>
      <c r="C100" s="201" t="s">
        <v>1</v>
      </c>
      <c r="D100" s="201" t="s">
        <v>173</v>
      </c>
      <c r="E100" s="16" t="s">
        <v>1</v>
      </c>
      <c r="F100" s="202">
        <v>141.4</v>
      </c>
      <c r="G100" s="28"/>
      <c r="H100" s="29"/>
    </row>
    <row r="101" spans="1:8" s="2" customFormat="1" ht="16.899999999999999" customHeight="1">
      <c r="A101" s="28"/>
      <c r="B101" s="29"/>
      <c r="C101" s="201" t="s">
        <v>1</v>
      </c>
      <c r="D101" s="201" t="s">
        <v>174</v>
      </c>
      <c r="E101" s="16" t="s">
        <v>1</v>
      </c>
      <c r="F101" s="202">
        <v>50.05</v>
      </c>
      <c r="G101" s="28"/>
      <c r="H101" s="29"/>
    </row>
    <row r="102" spans="1:8" s="2" customFormat="1" ht="16.899999999999999" customHeight="1">
      <c r="A102" s="28"/>
      <c r="B102" s="29"/>
      <c r="C102" s="201" t="s">
        <v>1</v>
      </c>
      <c r="D102" s="201" t="s">
        <v>175</v>
      </c>
      <c r="E102" s="16" t="s">
        <v>1</v>
      </c>
      <c r="F102" s="202">
        <v>34.344000000000001</v>
      </c>
      <c r="G102" s="28"/>
      <c r="H102" s="29"/>
    </row>
    <row r="103" spans="1:8" s="2" customFormat="1" ht="16.899999999999999" customHeight="1">
      <c r="A103" s="28"/>
      <c r="B103" s="29"/>
      <c r="C103" s="201" t="s">
        <v>88</v>
      </c>
      <c r="D103" s="201" t="s">
        <v>147</v>
      </c>
      <c r="E103" s="16" t="s">
        <v>1</v>
      </c>
      <c r="F103" s="202">
        <v>388.67399999999998</v>
      </c>
      <c r="G103" s="28"/>
      <c r="H103" s="29"/>
    </row>
    <row r="104" spans="1:8" s="2" customFormat="1" ht="16.899999999999999" customHeight="1">
      <c r="A104" s="28"/>
      <c r="B104" s="29"/>
      <c r="C104" s="203" t="s">
        <v>522</v>
      </c>
      <c r="D104" s="28"/>
      <c r="E104" s="28"/>
      <c r="F104" s="28"/>
      <c r="G104" s="28"/>
      <c r="H104" s="29"/>
    </row>
    <row r="105" spans="1:8" s="2" customFormat="1" ht="16.899999999999999" customHeight="1">
      <c r="A105" s="28"/>
      <c r="B105" s="29"/>
      <c r="C105" s="201" t="s">
        <v>169</v>
      </c>
      <c r="D105" s="201" t="s">
        <v>170</v>
      </c>
      <c r="E105" s="16" t="s">
        <v>140</v>
      </c>
      <c r="F105" s="202">
        <v>388.67399999999998</v>
      </c>
      <c r="G105" s="28"/>
      <c r="H105" s="29"/>
    </row>
    <row r="106" spans="1:8" s="2" customFormat="1" ht="16.899999999999999" customHeight="1">
      <c r="A106" s="28"/>
      <c r="B106" s="29"/>
      <c r="C106" s="201" t="s">
        <v>176</v>
      </c>
      <c r="D106" s="201" t="s">
        <v>177</v>
      </c>
      <c r="E106" s="16" t="s">
        <v>140</v>
      </c>
      <c r="F106" s="202">
        <v>388.67399999999998</v>
      </c>
      <c r="G106" s="28"/>
      <c r="H106" s="29"/>
    </row>
    <row r="107" spans="1:8" s="2" customFormat="1" ht="16.899999999999999" customHeight="1">
      <c r="A107" s="28"/>
      <c r="B107" s="29"/>
      <c r="C107" s="197" t="s">
        <v>82</v>
      </c>
      <c r="D107" s="198" t="s">
        <v>1</v>
      </c>
      <c r="E107" s="199" t="s">
        <v>1</v>
      </c>
      <c r="F107" s="200">
        <v>99.4</v>
      </c>
      <c r="G107" s="28"/>
      <c r="H107" s="29"/>
    </row>
    <row r="108" spans="1:8" s="2" customFormat="1" ht="16.899999999999999" customHeight="1">
      <c r="A108" s="28"/>
      <c r="B108" s="29"/>
      <c r="C108" s="201" t="s">
        <v>1</v>
      </c>
      <c r="D108" s="201" t="s">
        <v>144</v>
      </c>
      <c r="E108" s="16" t="s">
        <v>1</v>
      </c>
      <c r="F108" s="202">
        <v>39</v>
      </c>
      <c r="G108" s="28"/>
      <c r="H108" s="29"/>
    </row>
    <row r="109" spans="1:8" s="2" customFormat="1" ht="16.899999999999999" customHeight="1">
      <c r="A109" s="28"/>
      <c r="B109" s="29"/>
      <c r="C109" s="201" t="s">
        <v>1</v>
      </c>
      <c r="D109" s="201" t="s">
        <v>145</v>
      </c>
      <c r="E109" s="16" t="s">
        <v>1</v>
      </c>
      <c r="F109" s="202">
        <v>42.3</v>
      </c>
      <c r="G109" s="28"/>
      <c r="H109" s="29"/>
    </row>
    <row r="110" spans="1:8" s="2" customFormat="1" ht="16.899999999999999" customHeight="1">
      <c r="A110" s="28"/>
      <c r="B110" s="29"/>
      <c r="C110" s="201" t="s">
        <v>1</v>
      </c>
      <c r="D110" s="201" t="s">
        <v>146</v>
      </c>
      <c r="E110" s="16" t="s">
        <v>1</v>
      </c>
      <c r="F110" s="202">
        <v>18.100000000000001</v>
      </c>
      <c r="G110" s="28"/>
      <c r="H110" s="29"/>
    </row>
    <row r="111" spans="1:8" s="2" customFormat="1" ht="16.899999999999999" customHeight="1">
      <c r="A111" s="28"/>
      <c r="B111" s="29"/>
      <c r="C111" s="201" t="s">
        <v>82</v>
      </c>
      <c r="D111" s="201" t="s">
        <v>147</v>
      </c>
      <c r="E111" s="16" t="s">
        <v>1</v>
      </c>
      <c r="F111" s="202">
        <v>99.4</v>
      </c>
      <c r="G111" s="28"/>
      <c r="H111" s="29"/>
    </row>
    <row r="112" spans="1:8" s="2" customFormat="1" ht="16.899999999999999" customHeight="1">
      <c r="A112" s="28"/>
      <c r="B112" s="29"/>
      <c r="C112" s="203" t="s">
        <v>522</v>
      </c>
      <c r="D112" s="28"/>
      <c r="E112" s="28"/>
      <c r="F112" s="28"/>
      <c r="G112" s="28"/>
      <c r="H112" s="29"/>
    </row>
    <row r="113" spans="1:8" s="2" customFormat="1" ht="22.5">
      <c r="A113" s="28"/>
      <c r="B113" s="29"/>
      <c r="C113" s="201" t="s">
        <v>138</v>
      </c>
      <c r="D113" s="201" t="s">
        <v>139</v>
      </c>
      <c r="E113" s="16" t="s">
        <v>140</v>
      </c>
      <c r="F113" s="202">
        <v>99.4</v>
      </c>
      <c r="G113" s="28"/>
      <c r="H113" s="29"/>
    </row>
    <row r="114" spans="1:8" s="2" customFormat="1" ht="16.899999999999999" customHeight="1">
      <c r="A114" s="28"/>
      <c r="B114" s="29"/>
      <c r="C114" s="201" t="s">
        <v>148</v>
      </c>
      <c r="D114" s="201" t="s">
        <v>149</v>
      </c>
      <c r="E114" s="16" t="s">
        <v>140</v>
      </c>
      <c r="F114" s="202">
        <v>99.4</v>
      </c>
      <c r="G114" s="28"/>
      <c r="H114" s="29"/>
    </row>
    <row r="115" spans="1:8" s="2" customFormat="1" ht="16.899999999999999" customHeight="1">
      <c r="A115" s="28"/>
      <c r="B115" s="29"/>
      <c r="C115" s="201" t="s">
        <v>152</v>
      </c>
      <c r="D115" s="201" t="s">
        <v>153</v>
      </c>
      <c r="E115" s="16" t="s">
        <v>140</v>
      </c>
      <c r="F115" s="202">
        <v>99.4</v>
      </c>
      <c r="G115" s="28"/>
      <c r="H115" s="29"/>
    </row>
    <row r="116" spans="1:8" s="2" customFormat="1" ht="22.5">
      <c r="A116" s="28"/>
      <c r="B116" s="29"/>
      <c r="C116" s="201" t="s">
        <v>243</v>
      </c>
      <c r="D116" s="201" t="s">
        <v>244</v>
      </c>
      <c r="E116" s="16" t="s">
        <v>140</v>
      </c>
      <c r="F116" s="202">
        <v>99.4</v>
      </c>
      <c r="G116" s="28"/>
      <c r="H116" s="29"/>
    </row>
    <row r="117" spans="1:8" s="2" customFormat="1" ht="22.5">
      <c r="A117" s="28"/>
      <c r="B117" s="29"/>
      <c r="C117" s="201" t="s">
        <v>246</v>
      </c>
      <c r="D117" s="201" t="s">
        <v>247</v>
      </c>
      <c r="E117" s="16" t="s">
        <v>140</v>
      </c>
      <c r="F117" s="202">
        <v>99.4</v>
      </c>
      <c r="G117" s="28"/>
      <c r="H117" s="29"/>
    </row>
    <row r="118" spans="1:8" s="2" customFormat="1" ht="16.899999999999999" customHeight="1">
      <c r="A118" s="28"/>
      <c r="B118" s="29"/>
      <c r="C118" s="201" t="s">
        <v>250</v>
      </c>
      <c r="D118" s="201" t="s">
        <v>251</v>
      </c>
      <c r="E118" s="16" t="s">
        <v>140</v>
      </c>
      <c r="F118" s="202">
        <v>99.4</v>
      </c>
      <c r="G118" s="28"/>
      <c r="H118" s="29"/>
    </row>
    <row r="119" spans="1:8" s="2" customFormat="1" ht="16.899999999999999" customHeight="1">
      <c r="A119" s="28"/>
      <c r="B119" s="29"/>
      <c r="C119" s="197" t="s">
        <v>362</v>
      </c>
      <c r="D119" s="198" t="s">
        <v>1</v>
      </c>
      <c r="E119" s="199" t="s">
        <v>1</v>
      </c>
      <c r="F119" s="200">
        <v>24.114999999999998</v>
      </c>
      <c r="G119" s="28"/>
      <c r="H119" s="29"/>
    </row>
    <row r="120" spans="1:8" s="2" customFormat="1" ht="16.899999999999999" customHeight="1">
      <c r="A120" s="28"/>
      <c r="B120" s="29"/>
      <c r="C120" s="201" t="s">
        <v>1</v>
      </c>
      <c r="D120" s="201" t="s">
        <v>361</v>
      </c>
      <c r="E120" s="16" t="s">
        <v>1</v>
      </c>
      <c r="F120" s="202">
        <v>24.114999999999998</v>
      </c>
      <c r="G120" s="28"/>
      <c r="H120" s="29"/>
    </row>
    <row r="121" spans="1:8" s="2" customFormat="1" ht="16.899999999999999" customHeight="1">
      <c r="A121" s="28"/>
      <c r="B121" s="29"/>
      <c r="C121" s="201" t="s">
        <v>362</v>
      </c>
      <c r="D121" s="201" t="s">
        <v>147</v>
      </c>
      <c r="E121" s="16" t="s">
        <v>1</v>
      </c>
      <c r="F121" s="202">
        <v>24.114999999999998</v>
      </c>
      <c r="G121" s="28"/>
      <c r="H121" s="29"/>
    </row>
    <row r="122" spans="1:8" s="2" customFormat="1" ht="16.899999999999999" customHeight="1">
      <c r="A122" s="28"/>
      <c r="B122" s="29"/>
      <c r="C122" s="197" t="s">
        <v>85</v>
      </c>
      <c r="D122" s="198" t="s">
        <v>1</v>
      </c>
      <c r="E122" s="199" t="s">
        <v>1</v>
      </c>
      <c r="F122" s="200">
        <v>215.15199999999999</v>
      </c>
      <c r="G122" s="28"/>
      <c r="H122" s="29"/>
    </row>
    <row r="123" spans="1:8" s="2" customFormat="1" ht="16.899999999999999" customHeight="1">
      <c r="A123" s="28"/>
      <c r="B123" s="29"/>
      <c r="C123" s="201" t="s">
        <v>1</v>
      </c>
      <c r="D123" s="201" t="s">
        <v>159</v>
      </c>
      <c r="E123" s="16" t="s">
        <v>1</v>
      </c>
      <c r="F123" s="202">
        <v>89.584000000000003</v>
      </c>
      <c r="G123" s="28"/>
      <c r="H123" s="29"/>
    </row>
    <row r="124" spans="1:8" s="2" customFormat="1" ht="16.899999999999999" customHeight="1">
      <c r="A124" s="28"/>
      <c r="B124" s="29"/>
      <c r="C124" s="201" t="s">
        <v>1</v>
      </c>
      <c r="D124" s="201" t="s">
        <v>160</v>
      </c>
      <c r="E124" s="16" t="s">
        <v>1</v>
      </c>
      <c r="F124" s="202">
        <v>77.77</v>
      </c>
      <c r="G124" s="28"/>
      <c r="H124" s="29"/>
    </row>
    <row r="125" spans="1:8" s="2" customFormat="1" ht="16.899999999999999" customHeight="1">
      <c r="A125" s="28"/>
      <c r="B125" s="29"/>
      <c r="C125" s="201" t="s">
        <v>1</v>
      </c>
      <c r="D125" s="201" t="s">
        <v>161</v>
      </c>
      <c r="E125" s="16" t="s">
        <v>1</v>
      </c>
      <c r="F125" s="202">
        <v>27.527999999999999</v>
      </c>
      <c r="G125" s="28"/>
      <c r="H125" s="29"/>
    </row>
    <row r="126" spans="1:8" s="2" customFormat="1" ht="16.899999999999999" customHeight="1">
      <c r="A126" s="28"/>
      <c r="B126" s="29"/>
      <c r="C126" s="201" t="s">
        <v>1</v>
      </c>
      <c r="D126" s="201" t="s">
        <v>162</v>
      </c>
      <c r="E126" s="16" t="s">
        <v>1</v>
      </c>
      <c r="F126" s="202">
        <v>20.27</v>
      </c>
      <c r="G126" s="28"/>
      <c r="H126" s="29"/>
    </row>
    <row r="127" spans="1:8" s="2" customFormat="1" ht="16.899999999999999" customHeight="1">
      <c r="A127" s="28"/>
      <c r="B127" s="29"/>
      <c r="C127" s="201" t="s">
        <v>85</v>
      </c>
      <c r="D127" s="201" t="s">
        <v>147</v>
      </c>
      <c r="E127" s="16" t="s">
        <v>1</v>
      </c>
      <c r="F127" s="202">
        <v>215.15199999999999</v>
      </c>
      <c r="G127" s="28"/>
      <c r="H127" s="29"/>
    </row>
    <row r="128" spans="1:8" s="2" customFormat="1" ht="16.899999999999999" customHeight="1">
      <c r="A128" s="28"/>
      <c r="B128" s="29"/>
      <c r="C128" s="203" t="s">
        <v>522</v>
      </c>
      <c r="D128" s="28"/>
      <c r="E128" s="28"/>
      <c r="F128" s="28"/>
      <c r="G128" s="28"/>
      <c r="H128" s="29"/>
    </row>
    <row r="129" spans="1:8" s="2" customFormat="1" ht="16.899999999999999" customHeight="1">
      <c r="A129" s="28"/>
      <c r="B129" s="29"/>
      <c r="C129" s="201" t="s">
        <v>155</v>
      </c>
      <c r="D129" s="201" t="s">
        <v>156</v>
      </c>
      <c r="E129" s="16" t="s">
        <v>157</v>
      </c>
      <c r="F129" s="202">
        <v>215.15199999999999</v>
      </c>
      <c r="G129" s="28"/>
      <c r="H129" s="29"/>
    </row>
    <row r="130" spans="1:8" s="2" customFormat="1" ht="22.5">
      <c r="A130" s="28"/>
      <c r="B130" s="29"/>
      <c r="C130" s="201" t="s">
        <v>164</v>
      </c>
      <c r="D130" s="201" t="s">
        <v>165</v>
      </c>
      <c r="E130" s="16" t="s">
        <v>157</v>
      </c>
      <c r="F130" s="202">
        <v>64.546000000000006</v>
      </c>
      <c r="G130" s="28"/>
      <c r="H130" s="29"/>
    </row>
    <row r="131" spans="1:8" s="2" customFormat="1" ht="22.5">
      <c r="A131" s="28"/>
      <c r="B131" s="29"/>
      <c r="C131" s="201" t="s">
        <v>180</v>
      </c>
      <c r="D131" s="201" t="s">
        <v>181</v>
      </c>
      <c r="E131" s="16" t="s">
        <v>157</v>
      </c>
      <c r="F131" s="202">
        <v>69.478999999999999</v>
      </c>
      <c r="G131" s="28"/>
      <c r="H131" s="29"/>
    </row>
    <row r="132" spans="1:8" s="2" customFormat="1" ht="16.899999999999999" customHeight="1">
      <c r="A132" s="28"/>
      <c r="B132" s="29"/>
      <c r="C132" s="201" t="s">
        <v>190</v>
      </c>
      <c r="D132" s="201" t="s">
        <v>191</v>
      </c>
      <c r="E132" s="16" t="s">
        <v>157</v>
      </c>
      <c r="F132" s="202">
        <v>69.478999999999999</v>
      </c>
      <c r="G132" s="28"/>
      <c r="H132" s="29"/>
    </row>
    <row r="133" spans="1:8" s="2" customFormat="1" ht="22.5">
      <c r="A133" s="28"/>
      <c r="B133" s="29"/>
      <c r="C133" s="201" t="s">
        <v>200</v>
      </c>
      <c r="D133" s="201" t="s">
        <v>201</v>
      </c>
      <c r="E133" s="16" t="s">
        <v>157</v>
      </c>
      <c r="F133" s="202">
        <v>145.673</v>
      </c>
      <c r="G133" s="28"/>
      <c r="H133" s="29"/>
    </row>
    <row r="134" spans="1:8" s="2" customFormat="1" ht="16.899999999999999" customHeight="1">
      <c r="A134" s="28"/>
      <c r="B134" s="29"/>
      <c r="C134" s="197" t="s">
        <v>90</v>
      </c>
      <c r="D134" s="198" t="s">
        <v>1</v>
      </c>
      <c r="E134" s="199" t="s">
        <v>1</v>
      </c>
      <c r="F134" s="200">
        <v>145.673</v>
      </c>
      <c r="G134" s="28"/>
      <c r="H134" s="29"/>
    </row>
    <row r="135" spans="1:8" s="2" customFormat="1" ht="16.899999999999999" customHeight="1">
      <c r="A135" s="28"/>
      <c r="B135" s="29"/>
      <c r="C135" s="201" t="s">
        <v>1</v>
      </c>
      <c r="D135" s="201" t="s">
        <v>85</v>
      </c>
      <c r="E135" s="16" t="s">
        <v>1</v>
      </c>
      <c r="F135" s="202">
        <v>215.15199999999999</v>
      </c>
      <c r="G135" s="28"/>
      <c r="H135" s="29"/>
    </row>
    <row r="136" spans="1:8" s="2" customFormat="1" ht="16.899999999999999" customHeight="1">
      <c r="A136" s="28"/>
      <c r="B136" s="29"/>
      <c r="C136" s="201" t="s">
        <v>1</v>
      </c>
      <c r="D136" s="201" t="s">
        <v>203</v>
      </c>
      <c r="E136" s="16" t="s">
        <v>1</v>
      </c>
      <c r="F136" s="202">
        <v>-15.555</v>
      </c>
      <c r="G136" s="28"/>
      <c r="H136" s="29"/>
    </row>
    <row r="137" spans="1:8" s="2" customFormat="1" ht="16.899999999999999" customHeight="1">
      <c r="A137" s="28"/>
      <c r="B137" s="29"/>
      <c r="C137" s="201" t="s">
        <v>1</v>
      </c>
      <c r="D137" s="201" t="s">
        <v>204</v>
      </c>
      <c r="E137" s="16" t="s">
        <v>1</v>
      </c>
      <c r="F137" s="202">
        <v>-50.317</v>
      </c>
      <c r="G137" s="28"/>
      <c r="H137" s="29"/>
    </row>
    <row r="138" spans="1:8" s="2" customFormat="1" ht="16.899999999999999" customHeight="1">
      <c r="A138" s="28"/>
      <c r="B138" s="29"/>
      <c r="C138" s="201" t="s">
        <v>1</v>
      </c>
      <c r="D138" s="201" t="s">
        <v>205</v>
      </c>
      <c r="E138" s="16" t="s">
        <v>1</v>
      </c>
      <c r="F138" s="202">
        <v>-9.4890000000000008</v>
      </c>
      <c r="G138" s="28"/>
      <c r="H138" s="29"/>
    </row>
    <row r="139" spans="1:8" s="2" customFormat="1" ht="16.899999999999999" customHeight="1">
      <c r="A139" s="28"/>
      <c r="B139" s="29"/>
      <c r="C139" s="201" t="s">
        <v>1</v>
      </c>
      <c r="D139" s="201" t="s">
        <v>206</v>
      </c>
      <c r="E139" s="16" t="s">
        <v>1</v>
      </c>
      <c r="F139" s="202">
        <v>-0.9</v>
      </c>
      <c r="G139" s="28"/>
      <c r="H139" s="29"/>
    </row>
    <row r="140" spans="1:8" s="2" customFormat="1" ht="16.899999999999999" customHeight="1">
      <c r="A140" s="28"/>
      <c r="B140" s="29"/>
      <c r="C140" s="201" t="s">
        <v>1</v>
      </c>
      <c r="D140" s="201" t="s">
        <v>207</v>
      </c>
      <c r="E140" s="16" t="s">
        <v>1</v>
      </c>
      <c r="F140" s="202">
        <v>6.782</v>
      </c>
      <c r="G140" s="28"/>
      <c r="H140" s="29"/>
    </row>
    <row r="141" spans="1:8" s="2" customFormat="1" ht="16.899999999999999" customHeight="1">
      <c r="A141" s="28"/>
      <c r="B141" s="29"/>
      <c r="C141" s="201" t="s">
        <v>90</v>
      </c>
      <c r="D141" s="201" t="s">
        <v>147</v>
      </c>
      <c r="E141" s="16" t="s">
        <v>1</v>
      </c>
      <c r="F141" s="202">
        <v>145.673</v>
      </c>
      <c r="G141" s="28"/>
      <c r="H141" s="29"/>
    </row>
    <row r="142" spans="1:8" s="2" customFormat="1" ht="16.899999999999999" customHeight="1">
      <c r="A142" s="28"/>
      <c r="B142" s="29"/>
      <c r="C142" s="203" t="s">
        <v>522</v>
      </c>
      <c r="D142" s="28"/>
      <c r="E142" s="28"/>
      <c r="F142" s="28"/>
      <c r="G142" s="28"/>
      <c r="H142" s="29"/>
    </row>
    <row r="143" spans="1:8" s="2" customFormat="1" ht="22.5">
      <c r="A143" s="28"/>
      <c r="B143" s="29"/>
      <c r="C143" s="201" t="s">
        <v>200</v>
      </c>
      <c r="D143" s="201" t="s">
        <v>201</v>
      </c>
      <c r="E143" s="16" t="s">
        <v>157</v>
      </c>
      <c r="F143" s="202">
        <v>145.673</v>
      </c>
      <c r="G143" s="28"/>
      <c r="H143" s="29"/>
    </row>
    <row r="144" spans="1:8" s="2" customFormat="1" ht="22.5">
      <c r="A144" s="28"/>
      <c r="B144" s="29"/>
      <c r="C144" s="201" t="s">
        <v>180</v>
      </c>
      <c r="D144" s="201" t="s">
        <v>181</v>
      </c>
      <c r="E144" s="16" t="s">
        <v>157</v>
      </c>
      <c r="F144" s="202">
        <v>69.478999999999999</v>
      </c>
      <c r="G144" s="28"/>
      <c r="H144" s="29"/>
    </row>
    <row r="145" spans="1:8" s="2" customFormat="1" ht="16.899999999999999" customHeight="1">
      <c r="A145" s="28"/>
      <c r="B145" s="29"/>
      <c r="C145" s="201" t="s">
        <v>190</v>
      </c>
      <c r="D145" s="201" t="s">
        <v>191</v>
      </c>
      <c r="E145" s="16" t="s">
        <v>157</v>
      </c>
      <c r="F145" s="202">
        <v>69.478999999999999</v>
      </c>
      <c r="G145" s="28"/>
      <c r="H145" s="29"/>
    </row>
    <row r="146" spans="1:8" s="2" customFormat="1" ht="26.45" customHeight="1">
      <c r="A146" s="28"/>
      <c r="B146" s="29"/>
      <c r="C146" s="196" t="s">
        <v>523</v>
      </c>
      <c r="D146" s="196" t="s">
        <v>80</v>
      </c>
      <c r="E146" s="28"/>
      <c r="F146" s="28"/>
      <c r="G146" s="28"/>
      <c r="H146" s="29"/>
    </row>
    <row r="147" spans="1:8" s="2" customFormat="1" ht="16.899999999999999" customHeight="1">
      <c r="A147" s="28"/>
      <c r="B147" s="29"/>
      <c r="C147" s="197" t="s">
        <v>94</v>
      </c>
      <c r="D147" s="198" t="s">
        <v>1</v>
      </c>
      <c r="E147" s="199" t="s">
        <v>1</v>
      </c>
      <c r="F147" s="200">
        <v>0.62</v>
      </c>
      <c r="G147" s="28"/>
      <c r="H147" s="29"/>
    </row>
    <row r="148" spans="1:8" s="2" customFormat="1" ht="16.899999999999999" customHeight="1">
      <c r="A148" s="28"/>
      <c r="B148" s="29"/>
      <c r="C148" s="201" t="s">
        <v>1</v>
      </c>
      <c r="D148" s="201" t="s">
        <v>474</v>
      </c>
      <c r="E148" s="16" t="s">
        <v>1</v>
      </c>
      <c r="F148" s="202">
        <v>0.62</v>
      </c>
      <c r="G148" s="28"/>
      <c r="H148" s="29"/>
    </row>
    <row r="149" spans="1:8" s="2" customFormat="1" ht="16.899999999999999" customHeight="1">
      <c r="A149" s="28"/>
      <c r="B149" s="29"/>
      <c r="C149" s="201" t="s">
        <v>94</v>
      </c>
      <c r="D149" s="201" t="s">
        <v>147</v>
      </c>
      <c r="E149" s="16" t="s">
        <v>1</v>
      </c>
      <c r="F149" s="202">
        <v>0.62</v>
      </c>
      <c r="G149" s="28"/>
      <c r="H149" s="29"/>
    </row>
    <row r="150" spans="1:8" s="2" customFormat="1" ht="16.899999999999999" customHeight="1">
      <c r="A150" s="28"/>
      <c r="B150" s="29"/>
      <c r="C150" s="197" t="s">
        <v>97</v>
      </c>
      <c r="D150" s="198" t="s">
        <v>1</v>
      </c>
      <c r="E150" s="199" t="s">
        <v>1</v>
      </c>
      <c r="F150" s="200">
        <v>2.6320000000000001</v>
      </c>
      <c r="G150" s="28"/>
      <c r="H150" s="29"/>
    </row>
    <row r="151" spans="1:8" s="2" customFormat="1" ht="16.899999999999999" customHeight="1">
      <c r="A151" s="28"/>
      <c r="B151" s="29"/>
      <c r="C151" s="201" t="s">
        <v>1</v>
      </c>
      <c r="D151" s="201" t="s">
        <v>457</v>
      </c>
      <c r="E151" s="16" t="s">
        <v>1</v>
      </c>
      <c r="F151" s="202">
        <v>8.68</v>
      </c>
      <c r="G151" s="28"/>
      <c r="H151" s="29"/>
    </row>
    <row r="152" spans="1:8" s="2" customFormat="1" ht="16.899999999999999" customHeight="1">
      <c r="A152" s="28"/>
      <c r="B152" s="29"/>
      <c r="C152" s="201" t="s">
        <v>1</v>
      </c>
      <c r="D152" s="201" t="s">
        <v>451</v>
      </c>
      <c r="E152" s="16" t="s">
        <v>1</v>
      </c>
      <c r="F152" s="202">
        <v>-6.048</v>
      </c>
      <c r="G152" s="28"/>
      <c r="H152" s="29"/>
    </row>
    <row r="153" spans="1:8" s="2" customFormat="1" ht="16.899999999999999" customHeight="1">
      <c r="A153" s="28"/>
      <c r="B153" s="29"/>
      <c r="C153" s="201" t="s">
        <v>97</v>
      </c>
      <c r="D153" s="201" t="s">
        <v>147</v>
      </c>
      <c r="E153" s="16" t="s">
        <v>1</v>
      </c>
      <c r="F153" s="202">
        <v>2.6320000000000001</v>
      </c>
      <c r="G153" s="28"/>
      <c r="H153" s="29"/>
    </row>
    <row r="154" spans="1:8" s="2" customFormat="1" ht="16.899999999999999" customHeight="1">
      <c r="A154" s="28"/>
      <c r="B154" s="29"/>
      <c r="C154" s="203" t="s">
        <v>522</v>
      </c>
      <c r="D154" s="28"/>
      <c r="E154" s="28"/>
      <c r="F154" s="28"/>
      <c r="G154" s="28"/>
      <c r="H154" s="29"/>
    </row>
    <row r="155" spans="1:8" s="2" customFormat="1" ht="16.899999999999999" customHeight="1">
      <c r="A155" s="28"/>
      <c r="B155" s="29"/>
      <c r="C155" s="201" t="s">
        <v>454</v>
      </c>
      <c r="D155" s="201" t="s">
        <v>455</v>
      </c>
      <c r="E155" s="16" t="s">
        <v>157</v>
      </c>
      <c r="F155" s="202">
        <v>2.6320000000000001</v>
      </c>
      <c r="G155" s="28"/>
      <c r="H155" s="29"/>
    </row>
    <row r="156" spans="1:8" s="2" customFormat="1" ht="22.5">
      <c r="A156" s="28"/>
      <c r="B156" s="29"/>
      <c r="C156" s="201" t="s">
        <v>180</v>
      </c>
      <c r="D156" s="201" t="s">
        <v>181</v>
      </c>
      <c r="E156" s="16" t="s">
        <v>157</v>
      </c>
      <c r="F156" s="202">
        <v>7.59</v>
      </c>
      <c r="G156" s="28"/>
      <c r="H156" s="29"/>
    </row>
    <row r="157" spans="1:8" s="2" customFormat="1" ht="22.5">
      <c r="A157" s="28"/>
      <c r="B157" s="29"/>
      <c r="C157" s="201" t="s">
        <v>200</v>
      </c>
      <c r="D157" s="201" t="s">
        <v>201</v>
      </c>
      <c r="E157" s="16" t="s">
        <v>157</v>
      </c>
      <c r="F157" s="202">
        <v>4.3479999999999999</v>
      </c>
      <c r="G157" s="28"/>
      <c r="H157" s="29"/>
    </row>
    <row r="158" spans="1:8" s="2" customFormat="1" ht="16.899999999999999" customHeight="1">
      <c r="A158" s="28"/>
      <c r="B158" s="29"/>
      <c r="C158" s="197" t="s">
        <v>92</v>
      </c>
      <c r="D158" s="198" t="s">
        <v>1</v>
      </c>
      <c r="E158" s="199" t="s">
        <v>1</v>
      </c>
      <c r="F158" s="200">
        <v>7.59</v>
      </c>
      <c r="G158" s="28"/>
      <c r="H158" s="29"/>
    </row>
    <row r="159" spans="1:8" s="2" customFormat="1" ht="16.899999999999999" customHeight="1">
      <c r="A159" s="28"/>
      <c r="B159" s="29"/>
      <c r="C159" s="201" t="s">
        <v>1</v>
      </c>
      <c r="D159" s="201" t="s">
        <v>413</v>
      </c>
      <c r="E159" s="16" t="s">
        <v>1</v>
      </c>
      <c r="F159" s="202">
        <v>14.57</v>
      </c>
      <c r="G159" s="28"/>
      <c r="H159" s="29"/>
    </row>
    <row r="160" spans="1:8" s="2" customFormat="1" ht="16.899999999999999" customHeight="1">
      <c r="A160" s="28"/>
      <c r="B160" s="29"/>
      <c r="C160" s="201" t="s">
        <v>1</v>
      </c>
      <c r="D160" s="201" t="s">
        <v>204</v>
      </c>
      <c r="E160" s="16" t="s">
        <v>1</v>
      </c>
      <c r="F160" s="202">
        <v>-2.6320000000000001</v>
      </c>
      <c r="G160" s="28"/>
      <c r="H160" s="29"/>
    </row>
    <row r="161" spans="1:8" s="2" customFormat="1" ht="16.899999999999999" customHeight="1">
      <c r="A161" s="28"/>
      <c r="B161" s="29"/>
      <c r="C161" s="201" t="s">
        <v>1</v>
      </c>
      <c r="D161" s="201" t="s">
        <v>183</v>
      </c>
      <c r="E161" s="16" t="s">
        <v>1</v>
      </c>
      <c r="F161" s="202">
        <v>-4.3479999999999999</v>
      </c>
      <c r="G161" s="28"/>
      <c r="H161" s="29"/>
    </row>
    <row r="162" spans="1:8" s="2" customFormat="1" ht="16.899999999999999" customHeight="1">
      <c r="A162" s="28"/>
      <c r="B162" s="29"/>
      <c r="C162" s="201" t="s">
        <v>92</v>
      </c>
      <c r="D162" s="201" t="s">
        <v>147</v>
      </c>
      <c r="E162" s="16" t="s">
        <v>1</v>
      </c>
      <c r="F162" s="202">
        <v>7.59</v>
      </c>
      <c r="G162" s="28"/>
      <c r="H162" s="29"/>
    </row>
    <row r="163" spans="1:8" s="2" customFormat="1" ht="16.899999999999999" customHeight="1">
      <c r="A163" s="28"/>
      <c r="B163" s="29"/>
      <c r="C163" s="203" t="s">
        <v>522</v>
      </c>
      <c r="D163" s="28"/>
      <c r="E163" s="28"/>
      <c r="F163" s="28"/>
      <c r="G163" s="28"/>
      <c r="H163" s="29"/>
    </row>
    <row r="164" spans="1:8" s="2" customFormat="1" ht="22.5">
      <c r="A164" s="28"/>
      <c r="B164" s="29"/>
      <c r="C164" s="201" t="s">
        <v>180</v>
      </c>
      <c r="D164" s="201" t="s">
        <v>181</v>
      </c>
      <c r="E164" s="16" t="s">
        <v>157</v>
      </c>
      <c r="F164" s="202">
        <v>7.59</v>
      </c>
      <c r="G164" s="28"/>
      <c r="H164" s="29"/>
    </row>
    <row r="165" spans="1:8" s="2" customFormat="1" ht="22.5">
      <c r="A165" s="28"/>
      <c r="B165" s="29"/>
      <c r="C165" s="201" t="s">
        <v>185</v>
      </c>
      <c r="D165" s="201" t="s">
        <v>186</v>
      </c>
      <c r="E165" s="16" t="s">
        <v>157</v>
      </c>
      <c r="F165" s="202">
        <v>166.98</v>
      </c>
      <c r="G165" s="28"/>
      <c r="H165" s="29"/>
    </row>
    <row r="166" spans="1:8" s="2" customFormat="1" ht="16.899999999999999" customHeight="1">
      <c r="A166" s="28"/>
      <c r="B166" s="29"/>
      <c r="C166" s="201" t="s">
        <v>190</v>
      </c>
      <c r="D166" s="201" t="s">
        <v>191</v>
      </c>
      <c r="E166" s="16" t="s">
        <v>157</v>
      </c>
      <c r="F166" s="202">
        <v>7.59</v>
      </c>
      <c r="G166" s="28"/>
      <c r="H166" s="29"/>
    </row>
    <row r="167" spans="1:8" s="2" customFormat="1" ht="16.899999999999999" customHeight="1">
      <c r="A167" s="28"/>
      <c r="B167" s="29"/>
      <c r="C167" s="201" t="s">
        <v>194</v>
      </c>
      <c r="D167" s="201" t="s">
        <v>195</v>
      </c>
      <c r="E167" s="16" t="s">
        <v>196</v>
      </c>
      <c r="F167" s="202">
        <v>12.903</v>
      </c>
      <c r="G167" s="28"/>
      <c r="H167" s="29"/>
    </row>
    <row r="168" spans="1:8" s="2" customFormat="1" ht="16.899999999999999" customHeight="1">
      <c r="A168" s="28"/>
      <c r="B168" s="29"/>
      <c r="C168" s="197" t="s">
        <v>488</v>
      </c>
      <c r="D168" s="198" t="s">
        <v>1</v>
      </c>
      <c r="E168" s="199" t="s">
        <v>1</v>
      </c>
      <c r="F168" s="200">
        <v>0.93</v>
      </c>
      <c r="G168" s="28"/>
      <c r="H168" s="29"/>
    </row>
    <row r="169" spans="1:8" s="2" customFormat="1" ht="16.899999999999999" customHeight="1">
      <c r="A169" s="28"/>
      <c r="B169" s="29"/>
      <c r="C169" s="201" t="s">
        <v>1</v>
      </c>
      <c r="D169" s="201" t="s">
        <v>487</v>
      </c>
      <c r="E169" s="16" t="s">
        <v>1</v>
      </c>
      <c r="F169" s="202">
        <v>0.93</v>
      </c>
      <c r="G169" s="28"/>
      <c r="H169" s="29"/>
    </row>
    <row r="170" spans="1:8" s="2" customFormat="1" ht="16.899999999999999" customHeight="1">
      <c r="A170" s="28"/>
      <c r="B170" s="29"/>
      <c r="C170" s="201" t="s">
        <v>488</v>
      </c>
      <c r="D170" s="201" t="s">
        <v>147</v>
      </c>
      <c r="E170" s="16" t="s">
        <v>1</v>
      </c>
      <c r="F170" s="202">
        <v>0.93</v>
      </c>
      <c r="G170" s="28"/>
      <c r="H170" s="29"/>
    </row>
    <row r="171" spans="1:8" s="2" customFormat="1" ht="16.899999999999999" customHeight="1">
      <c r="A171" s="28"/>
      <c r="B171" s="29"/>
      <c r="C171" s="197" t="s">
        <v>82</v>
      </c>
      <c r="D171" s="198" t="s">
        <v>1</v>
      </c>
      <c r="E171" s="199" t="s">
        <v>1</v>
      </c>
      <c r="F171" s="200">
        <v>6.2</v>
      </c>
      <c r="G171" s="28"/>
      <c r="H171" s="29"/>
    </row>
    <row r="172" spans="1:8" s="2" customFormat="1" ht="16.899999999999999" customHeight="1">
      <c r="A172" s="28"/>
      <c r="B172" s="29"/>
      <c r="C172" s="201" t="s">
        <v>1</v>
      </c>
      <c r="D172" s="201" t="s">
        <v>422</v>
      </c>
      <c r="E172" s="16" t="s">
        <v>1</v>
      </c>
      <c r="F172" s="202">
        <v>6.2</v>
      </c>
      <c r="G172" s="28"/>
      <c r="H172" s="29"/>
    </row>
    <row r="173" spans="1:8" s="2" customFormat="1" ht="16.899999999999999" customHeight="1">
      <c r="A173" s="28"/>
      <c r="B173" s="29"/>
      <c r="C173" s="201" t="s">
        <v>82</v>
      </c>
      <c r="D173" s="201" t="s">
        <v>147</v>
      </c>
      <c r="E173" s="16" t="s">
        <v>1</v>
      </c>
      <c r="F173" s="202">
        <v>6.2</v>
      </c>
      <c r="G173" s="28"/>
      <c r="H173" s="29"/>
    </row>
    <row r="174" spans="1:8" s="2" customFormat="1" ht="16.899999999999999" customHeight="1">
      <c r="A174" s="28"/>
      <c r="B174" s="29"/>
      <c r="C174" s="203" t="s">
        <v>522</v>
      </c>
      <c r="D174" s="28"/>
      <c r="E174" s="28"/>
      <c r="F174" s="28"/>
      <c r="G174" s="28"/>
      <c r="H174" s="29"/>
    </row>
    <row r="175" spans="1:8" s="2" customFormat="1" ht="22.5">
      <c r="A175" s="28"/>
      <c r="B175" s="29"/>
      <c r="C175" s="201" t="s">
        <v>138</v>
      </c>
      <c r="D175" s="201" t="s">
        <v>139</v>
      </c>
      <c r="E175" s="16" t="s">
        <v>140</v>
      </c>
      <c r="F175" s="202">
        <v>6.2</v>
      </c>
      <c r="G175" s="28"/>
      <c r="H175" s="29"/>
    </row>
    <row r="176" spans="1:8" s="2" customFormat="1" ht="16.899999999999999" customHeight="1">
      <c r="A176" s="28"/>
      <c r="B176" s="29"/>
      <c r="C176" s="201" t="s">
        <v>148</v>
      </c>
      <c r="D176" s="201" t="s">
        <v>149</v>
      </c>
      <c r="E176" s="16" t="s">
        <v>140</v>
      </c>
      <c r="F176" s="202">
        <v>6.2</v>
      </c>
      <c r="G176" s="28"/>
      <c r="H176" s="29"/>
    </row>
    <row r="177" spans="1:8" s="2" customFormat="1" ht="16.899999999999999" customHeight="1">
      <c r="A177" s="28"/>
      <c r="B177" s="29"/>
      <c r="C177" s="201" t="s">
        <v>152</v>
      </c>
      <c r="D177" s="201" t="s">
        <v>153</v>
      </c>
      <c r="E177" s="16" t="s">
        <v>140</v>
      </c>
      <c r="F177" s="202">
        <v>6.2</v>
      </c>
      <c r="G177" s="28"/>
      <c r="H177" s="29"/>
    </row>
    <row r="178" spans="1:8" s="2" customFormat="1" ht="22.5">
      <c r="A178" s="28"/>
      <c r="B178" s="29"/>
      <c r="C178" s="201" t="s">
        <v>243</v>
      </c>
      <c r="D178" s="201" t="s">
        <v>244</v>
      </c>
      <c r="E178" s="16" t="s">
        <v>140</v>
      </c>
      <c r="F178" s="202">
        <v>6.2</v>
      </c>
      <c r="G178" s="28"/>
      <c r="H178" s="29"/>
    </row>
    <row r="179" spans="1:8" s="2" customFormat="1" ht="22.5">
      <c r="A179" s="28"/>
      <c r="B179" s="29"/>
      <c r="C179" s="201" t="s">
        <v>491</v>
      </c>
      <c r="D179" s="201" t="s">
        <v>492</v>
      </c>
      <c r="E179" s="16" t="s">
        <v>140</v>
      </c>
      <c r="F179" s="202">
        <v>6.2</v>
      </c>
      <c r="G179" s="28"/>
      <c r="H179" s="29"/>
    </row>
    <row r="180" spans="1:8" s="2" customFormat="1" ht="16.899999999999999" customHeight="1">
      <c r="A180" s="28"/>
      <c r="B180" s="29"/>
      <c r="C180" s="197" t="s">
        <v>413</v>
      </c>
      <c r="D180" s="198" t="s">
        <v>1</v>
      </c>
      <c r="E180" s="199" t="s">
        <v>1</v>
      </c>
      <c r="F180" s="200">
        <v>14.57</v>
      </c>
      <c r="G180" s="28"/>
      <c r="H180" s="29"/>
    </row>
    <row r="181" spans="1:8" s="2" customFormat="1" ht="16.899999999999999" customHeight="1">
      <c r="A181" s="28"/>
      <c r="B181" s="29"/>
      <c r="C181" s="201" t="s">
        <v>1</v>
      </c>
      <c r="D181" s="201" t="s">
        <v>428</v>
      </c>
      <c r="E181" s="16" t="s">
        <v>1</v>
      </c>
      <c r="F181" s="202">
        <v>14.57</v>
      </c>
      <c r="G181" s="28"/>
      <c r="H181" s="29"/>
    </row>
    <row r="182" spans="1:8" s="2" customFormat="1" ht="16.899999999999999" customHeight="1">
      <c r="A182" s="28"/>
      <c r="B182" s="29"/>
      <c r="C182" s="201" t="s">
        <v>413</v>
      </c>
      <c r="D182" s="201" t="s">
        <v>147</v>
      </c>
      <c r="E182" s="16" t="s">
        <v>1</v>
      </c>
      <c r="F182" s="202">
        <v>14.57</v>
      </c>
      <c r="G182" s="28"/>
      <c r="H182" s="29"/>
    </row>
    <row r="183" spans="1:8" s="2" customFormat="1" ht="16.899999999999999" customHeight="1">
      <c r="A183" s="28"/>
      <c r="B183" s="29"/>
      <c r="C183" s="203" t="s">
        <v>522</v>
      </c>
      <c r="D183" s="28"/>
      <c r="E183" s="28"/>
      <c r="F183" s="28"/>
      <c r="G183" s="28"/>
      <c r="H183" s="29"/>
    </row>
    <row r="184" spans="1:8" s="2" customFormat="1" ht="16.899999999999999" customHeight="1">
      <c r="A184" s="28"/>
      <c r="B184" s="29"/>
      <c r="C184" s="201" t="s">
        <v>425</v>
      </c>
      <c r="D184" s="201" t="s">
        <v>426</v>
      </c>
      <c r="E184" s="16" t="s">
        <v>157</v>
      </c>
      <c r="F184" s="202">
        <v>14.57</v>
      </c>
      <c r="G184" s="28"/>
      <c r="H184" s="29"/>
    </row>
    <row r="185" spans="1:8" s="2" customFormat="1" ht="16.899999999999999" customHeight="1">
      <c r="A185" s="28"/>
      <c r="B185" s="29"/>
      <c r="C185" s="201" t="s">
        <v>429</v>
      </c>
      <c r="D185" s="201" t="s">
        <v>430</v>
      </c>
      <c r="E185" s="16" t="s">
        <v>157</v>
      </c>
      <c r="F185" s="202">
        <v>4.8570000000000002</v>
      </c>
      <c r="G185" s="28"/>
      <c r="H185" s="29"/>
    </row>
    <row r="186" spans="1:8" s="2" customFormat="1" ht="16.899999999999999" customHeight="1">
      <c r="A186" s="28"/>
      <c r="B186" s="29"/>
      <c r="C186" s="201" t="s">
        <v>440</v>
      </c>
      <c r="D186" s="201" t="s">
        <v>441</v>
      </c>
      <c r="E186" s="16" t="s">
        <v>157</v>
      </c>
      <c r="F186" s="202">
        <v>14.57</v>
      </c>
      <c r="G186" s="28"/>
      <c r="H186" s="29"/>
    </row>
    <row r="187" spans="1:8" s="2" customFormat="1" ht="16.899999999999999" customHeight="1">
      <c r="A187" s="28"/>
      <c r="B187" s="29"/>
      <c r="C187" s="201" t="s">
        <v>443</v>
      </c>
      <c r="D187" s="201" t="s">
        <v>444</v>
      </c>
      <c r="E187" s="16" t="s">
        <v>157</v>
      </c>
      <c r="F187" s="202">
        <v>14.57</v>
      </c>
      <c r="G187" s="28"/>
      <c r="H187" s="29"/>
    </row>
    <row r="188" spans="1:8" s="2" customFormat="1" ht="22.5">
      <c r="A188" s="28"/>
      <c r="B188" s="29"/>
      <c r="C188" s="201" t="s">
        <v>180</v>
      </c>
      <c r="D188" s="201" t="s">
        <v>181</v>
      </c>
      <c r="E188" s="16" t="s">
        <v>157</v>
      </c>
      <c r="F188" s="202">
        <v>7.59</v>
      </c>
      <c r="G188" s="28"/>
      <c r="H188" s="29"/>
    </row>
    <row r="189" spans="1:8" s="2" customFormat="1" ht="22.5">
      <c r="A189" s="28"/>
      <c r="B189" s="29"/>
      <c r="C189" s="201" t="s">
        <v>200</v>
      </c>
      <c r="D189" s="201" t="s">
        <v>201</v>
      </c>
      <c r="E189" s="16" t="s">
        <v>157</v>
      </c>
      <c r="F189" s="202">
        <v>4.3479999999999999</v>
      </c>
      <c r="G189" s="28"/>
      <c r="H189" s="29"/>
    </row>
    <row r="190" spans="1:8" s="2" customFormat="1" ht="16.899999999999999" customHeight="1">
      <c r="A190" s="28"/>
      <c r="B190" s="29"/>
      <c r="C190" s="197" t="s">
        <v>90</v>
      </c>
      <c r="D190" s="198" t="s">
        <v>1</v>
      </c>
      <c r="E190" s="199" t="s">
        <v>1</v>
      </c>
      <c r="F190" s="200">
        <v>4.3479999999999999</v>
      </c>
      <c r="G190" s="28"/>
      <c r="H190" s="29"/>
    </row>
    <row r="191" spans="1:8" s="2" customFormat="1" ht="16.899999999999999" customHeight="1">
      <c r="A191" s="28"/>
      <c r="B191" s="29"/>
      <c r="C191" s="201" t="s">
        <v>1</v>
      </c>
      <c r="D191" s="201" t="s">
        <v>413</v>
      </c>
      <c r="E191" s="16" t="s">
        <v>1</v>
      </c>
      <c r="F191" s="202">
        <v>14.57</v>
      </c>
      <c r="G191" s="28"/>
      <c r="H191" s="29"/>
    </row>
    <row r="192" spans="1:8" s="2" customFormat="1" ht="16.899999999999999" customHeight="1">
      <c r="A192" s="28"/>
      <c r="B192" s="29"/>
      <c r="C192" s="201" t="s">
        <v>1</v>
      </c>
      <c r="D192" s="201" t="s">
        <v>204</v>
      </c>
      <c r="E192" s="16" t="s">
        <v>1</v>
      </c>
      <c r="F192" s="202">
        <v>-2.6320000000000001</v>
      </c>
      <c r="G192" s="28"/>
      <c r="H192" s="29"/>
    </row>
    <row r="193" spans="1:8" s="2" customFormat="1" ht="16.899999999999999" customHeight="1">
      <c r="A193" s="28"/>
      <c r="B193" s="29"/>
      <c r="C193" s="201" t="s">
        <v>1</v>
      </c>
      <c r="D193" s="201" t="s">
        <v>451</v>
      </c>
      <c r="E193" s="16" t="s">
        <v>1</v>
      </c>
      <c r="F193" s="202">
        <v>-6.048</v>
      </c>
      <c r="G193" s="28"/>
      <c r="H193" s="29"/>
    </row>
    <row r="194" spans="1:8" s="2" customFormat="1" ht="16.899999999999999" customHeight="1">
      <c r="A194" s="28"/>
      <c r="B194" s="29"/>
      <c r="C194" s="201" t="s">
        <v>1</v>
      </c>
      <c r="D194" s="201" t="s">
        <v>452</v>
      </c>
      <c r="E194" s="16" t="s">
        <v>1</v>
      </c>
      <c r="F194" s="202">
        <v>-2.17</v>
      </c>
      <c r="G194" s="28"/>
      <c r="H194" s="29"/>
    </row>
    <row r="195" spans="1:8" s="2" customFormat="1" ht="16.899999999999999" customHeight="1">
      <c r="A195" s="28"/>
      <c r="B195" s="29"/>
      <c r="C195" s="201" t="s">
        <v>1</v>
      </c>
      <c r="D195" s="201" t="s">
        <v>453</v>
      </c>
      <c r="E195" s="16" t="s">
        <v>1</v>
      </c>
      <c r="F195" s="202">
        <v>0.628</v>
      </c>
      <c r="G195" s="28"/>
      <c r="H195" s="29"/>
    </row>
    <row r="196" spans="1:8" s="2" customFormat="1" ht="16.899999999999999" customHeight="1">
      <c r="A196" s="28"/>
      <c r="B196" s="29"/>
      <c r="C196" s="201" t="s">
        <v>90</v>
      </c>
      <c r="D196" s="201" t="s">
        <v>147</v>
      </c>
      <c r="E196" s="16" t="s">
        <v>1</v>
      </c>
      <c r="F196" s="202">
        <v>4.3479999999999999</v>
      </c>
      <c r="G196" s="28"/>
      <c r="H196" s="29"/>
    </row>
    <row r="197" spans="1:8" s="2" customFormat="1" ht="16.899999999999999" customHeight="1">
      <c r="A197" s="28"/>
      <c r="B197" s="29"/>
      <c r="C197" s="203" t="s">
        <v>522</v>
      </c>
      <c r="D197" s="28"/>
      <c r="E197" s="28"/>
      <c r="F197" s="28"/>
      <c r="G197" s="28"/>
      <c r="H197" s="29"/>
    </row>
    <row r="198" spans="1:8" s="2" customFormat="1" ht="22.5">
      <c r="A198" s="28"/>
      <c r="B198" s="29"/>
      <c r="C198" s="201" t="s">
        <v>200</v>
      </c>
      <c r="D198" s="201" t="s">
        <v>201</v>
      </c>
      <c r="E198" s="16" t="s">
        <v>157</v>
      </c>
      <c r="F198" s="202">
        <v>4.3479999999999999</v>
      </c>
      <c r="G198" s="28"/>
      <c r="H198" s="29"/>
    </row>
    <row r="199" spans="1:8" s="2" customFormat="1" ht="22.5">
      <c r="A199" s="28"/>
      <c r="B199" s="29"/>
      <c r="C199" s="201" t="s">
        <v>180</v>
      </c>
      <c r="D199" s="201" t="s">
        <v>181</v>
      </c>
      <c r="E199" s="16" t="s">
        <v>157</v>
      </c>
      <c r="F199" s="202">
        <v>7.59</v>
      </c>
      <c r="G199" s="28"/>
      <c r="H199" s="29"/>
    </row>
    <row r="200" spans="1:8" s="2" customFormat="1" ht="7.5" customHeight="1">
      <c r="A200" s="28"/>
      <c r="B200" s="46"/>
      <c r="C200" s="47"/>
      <c r="D200" s="47"/>
      <c r="E200" s="47"/>
      <c r="F200" s="47"/>
      <c r="G200" s="47"/>
      <c r="H200" s="29"/>
    </row>
    <row r="201" spans="1:8" s="2" customFormat="1">
      <c r="A201" s="28"/>
      <c r="B201" s="28"/>
      <c r="C201" s="28"/>
      <c r="D201" s="28"/>
      <c r="E201" s="28"/>
      <c r="F201" s="28"/>
      <c r="G201" s="28"/>
      <c r="H201" s="28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Oprava hlavnej kanal...</vt:lpstr>
      <vt:lpstr>02 - Dodávka a osadenie l...</vt:lpstr>
      <vt:lpstr>Zoznam figúr</vt:lpstr>
      <vt:lpstr>'01 - Oprava hlavnej kanal...'!Názvy_tlače</vt:lpstr>
      <vt:lpstr>'02 - Dodávka a osadenie l...'!Názvy_tlače</vt:lpstr>
      <vt:lpstr>'Rekapitulácia stavby'!Názvy_tlače</vt:lpstr>
      <vt:lpstr>'Zoznam figúr'!Názvy_tlače</vt:lpstr>
      <vt:lpstr>'01 - Oprava hlavnej kanal...'!Oblasť_tlače</vt:lpstr>
      <vt:lpstr>'02 - Dodávka a osadenie l...'!Oblasť_tlače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</cp:lastModifiedBy>
  <dcterms:created xsi:type="dcterms:W3CDTF">2021-10-28T07:04:29Z</dcterms:created>
  <dcterms:modified xsi:type="dcterms:W3CDTF">2021-11-11T08:18:36Z</dcterms:modified>
</cp:coreProperties>
</file>