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Rekapitulácia stavby" sheetId="1" r:id="rId1"/>
    <sheet name="01.1 - Stavebná časť - hl..." sheetId="2" r:id="rId2"/>
  </sheets>
  <definedNames>
    <definedName name="_xlnm._FilterDatabase" localSheetId="1" hidden="1">'01.1 - Stavebná časť - hl...'!$C$137:$K$191</definedName>
    <definedName name="_xlnm.Print_Titles" localSheetId="1">'01.1 - Stavebná časť - hl...'!$137:$137</definedName>
    <definedName name="_xlnm.Print_Titles" localSheetId="0">'Rekapitulácia stavby'!$92:$92</definedName>
    <definedName name="_xlnm.Print_Area" localSheetId="1">'01.1 - Stavebná časť - hl...'!$C$4:$J$76,'01.1 - Stavebná časť - hl...'!$C$82:$J$119,'01.1 - Stavebná časť - hl...'!$C$125:$J$191</definedName>
    <definedName name="_xlnm.Print_Area" localSheetId="0">'Rekapitulácia stavby'!$D$4:$AO$76,'Rekapitulácia stavby'!$C$82:$AQ$103</definedName>
  </definedNames>
  <calcPr calcId="125725"/>
</workbook>
</file>

<file path=xl/calcChain.xml><?xml version="1.0" encoding="utf-8"?>
<calcChain xmlns="http://schemas.openxmlformats.org/spreadsheetml/2006/main">
  <c r="E7" i="2"/>
  <c r="E128" s="1"/>
  <c r="J39"/>
  <c r="J38"/>
  <c r="AY95" i="1"/>
  <c r="J37" i="2"/>
  <c r="AX95" i="1"/>
  <c r="BI191" i="2"/>
  <c r="BH191"/>
  <c r="BG191"/>
  <c r="BE191"/>
  <c r="BK191"/>
  <c r="J191"/>
  <c r="BF191"/>
  <c r="BI190"/>
  <c r="BH190"/>
  <c r="BG190"/>
  <c r="BE190"/>
  <c r="BK190"/>
  <c r="J190"/>
  <c r="BF190"/>
  <c r="BI189"/>
  <c r="BH189"/>
  <c r="BG189"/>
  <c r="BE189"/>
  <c r="BK189"/>
  <c r="J189"/>
  <c r="BF189" s="1"/>
  <c r="BI188"/>
  <c r="BH188"/>
  <c r="BG188"/>
  <c r="BE188"/>
  <c r="BK188"/>
  <c r="J188" s="1"/>
  <c r="BF188" s="1"/>
  <c r="BI187"/>
  <c r="BH187"/>
  <c r="BG187"/>
  <c r="BE187"/>
  <c r="BK187"/>
  <c r="J187" s="1"/>
  <c r="BF187" s="1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T177" s="1"/>
  <c r="R178"/>
  <c r="R177"/>
  <c r="P178"/>
  <c r="P177" s="1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3"/>
  <c r="BH153"/>
  <c r="BG153"/>
  <c r="BE153"/>
  <c r="T153"/>
  <c r="T152" s="1"/>
  <c r="R153"/>
  <c r="R152" s="1"/>
  <c r="P153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J135"/>
  <c r="F132"/>
  <c r="E130"/>
  <c r="BI117"/>
  <c r="BH117"/>
  <c r="BG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J92"/>
  <c r="F89"/>
  <c r="E87"/>
  <c r="J21"/>
  <c r="E21"/>
  <c r="J91" s="1"/>
  <c r="J20"/>
  <c r="J18"/>
  <c r="E18"/>
  <c r="F135" s="1"/>
  <c r="J17"/>
  <c r="J15"/>
  <c r="E15"/>
  <c r="F134" s="1"/>
  <c r="J14"/>
  <c r="J12"/>
  <c r="J132" s="1"/>
  <c r="CK101" i="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L90"/>
  <c r="AM90"/>
  <c r="AM89"/>
  <c r="L89"/>
  <c r="AM87"/>
  <c r="L87"/>
  <c r="L85"/>
  <c r="L84"/>
  <c r="BK184" i="2"/>
  <c r="J180"/>
  <c r="J175"/>
  <c r="BK173"/>
  <c r="J169"/>
  <c r="BK163"/>
  <c r="J160"/>
  <c r="J153"/>
  <c r="J148"/>
  <c r="BK143"/>
  <c r="J184"/>
  <c r="J181"/>
  <c r="BK176"/>
  <c r="J173"/>
  <c r="BK169"/>
  <c r="BK165"/>
  <c r="BK162"/>
  <c r="BK148"/>
  <c r="J143"/>
  <c r="J159"/>
  <c r="J150"/>
  <c r="BK157"/>
  <c r="BK149"/>
  <c r="J142"/>
  <c r="BK185"/>
  <c r="BK181"/>
  <c r="J176"/>
  <c r="J171"/>
  <c r="J167"/>
  <c r="J165"/>
  <c r="J161"/>
  <c r="J158"/>
  <c r="BK150"/>
  <c r="BK145"/>
  <c r="BK141"/>
  <c r="J183"/>
  <c r="BK180"/>
  <c r="BK175"/>
  <c r="BK171"/>
  <c r="BK166"/>
  <c r="BK161"/>
  <c r="J147"/>
  <c r="BK142"/>
  <c r="BK156"/>
  <c r="J151"/>
  <c r="BK158"/>
  <c r="BK147"/>
  <c r="AS94" i="1"/>
  <c r="BK183" i="2"/>
  <c r="BK182"/>
  <c r="BK178"/>
  <c r="J174"/>
  <c r="J170"/>
  <c r="J166"/>
  <c r="J162"/>
  <c r="BK159"/>
  <c r="BK151"/>
  <c r="J149"/>
  <c r="J146"/>
  <c r="J185"/>
  <c r="J182"/>
  <c r="J178"/>
  <c r="BK174"/>
  <c r="BK170"/>
  <c r="BK167"/>
  <c r="J163"/>
  <c r="BK160"/>
  <c r="J145"/>
  <c r="J157"/>
  <c r="BK153"/>
  <c r="J141"/>
  <c r="J156"/>
  <c r="BK146"/>
  <c r="BK140" l="1"/>
  <c r="J140" s="1"/>
  <c r="J98" s="1"/>
  <c r="R140"/>
  <c r="T144"/>
  <c r="T155"/>
  <c r="R164"/>
  <c r="BK144"/>
  <c r="J144" s="1"/>
  <c r="J99" s="1"/>
  <c r="P144"/>
  <c r="BK155"/>
  <c r="J155"/>
  <c r="J102" s="1"/>
  <c r="R155"/>
  <c r="P164"/>
  <c r="T164"/>
  <c r="R168"/>
  <c r="BK172"/>
  <c r="J172" s="1"/>
  <c r="J105" s="1"/>
  <c r="P172"/>
  <c r="T172"/>
  <c r="R179"/>
  <c r="BK186"/>
  <c r="J186" s="1"/>
  <c r="J108" s="1"/>
  <c r="P140"/>
  <c r="P139" s="1"/>
  <c r="T140"/>
  <c r="T139"/>
  <c r="R144"/>
  <c r="P155"/>
  <c r="BK164"/>
  <c r="J164" s="1"/>
  <c r="J103" s="1"/>
  <c r="BK168"/>
  <c r="J168" s="1"/>
  <c r="J104" s="1"/>
  <c r="P168"/>
  <c r="T168"/>
  <c r="R172"/>
  <c r="BK179"/>
  <c r="J179" s="1"/>
  <c r="J107" s="1"/>
  <c r="P179"/>
  <c r="T179"/>
  <c r="BK152"/>
  <c r="J152"/>
  <c r="J100" s="1"/>
  <c r="BK177"/>
  <c r="J177"/>
  <c r="J106" s="1"/>
  <c r="E85"/>
  <c r="J89"/>
  <c r="J134"/>
  <c r="BF141"/>
  <c r="BF148"/>
  <c r="BF153"/>
  <c r="BF157"/>
  <c r="BF149"/>
  <c r="BF156"/>
  <c r="BF159"/>
  <c r="F91"/>
  <c r="BF142"/>
  <c r="BF147"/>
  <c r="BF150"/>
  <c r="BF158"/>
  <c r="BF163"/>
  <c r="BF165"/>
  <c r="BF167"/>
  <c r="BF175"/>
  <c r="BF178"/>
  <c r="BF180"/>
  <c r="BF181"/>
  <c r="BF182"/>
  <c r="BF185"/>
  <c r="F92"/>
  <c r="BF143"/>
  <c r="BF145"/>
  <c r="BF146"/>
  <c r="BF151"/>
  <c r="BF160"/>
  <c r="BF161"/>
  <c r="BF162"/>
  <c r="BF166"/>
  <c r="BF169"/>
  <c r="BF170"/>
  <c r="BF171"/>
  <c r="BF173"/>
  <c r="BF174"/>
  <c r="BF176"/>
  <c r="BF183"/>
  <c r="BF184"/>
  <c r="F39"/>
  <c r="BD95" i="1" s="1"/>
  <c r="BD94" s="1"/>
  <c r="W36" s="1"/>
  <c r="F35" i="2"/>
  <c r="AZ95" i="1" s="1"/>
  <c r="AZ94" s="1"/>
  <c r="F37" i="2"/>
  <c r="BB95" i="1" s="1"/>
  <c r="BB94" s="1"/>
  <c r="AX94" s="1"/>
  <c r="J35" i="2"/>
  <c r="AV95" i="1" s="1"/>
  <c r="F38" i="2"/>
  <c r="BC95" i="1" s="1"/>
  <c r="BC94" s="1"/>
  <c r="W35" s="1"/>
  <c r="P154" i="2" l="1"/>
  <c r="P138" s="1"/>
  <c r="AU95" i="1" s="1"/>
  <c r="AU94" s="1"/>
  <c r="T154" i="2"/>
  <c r="T138" s="1"/>
  <c r="R139"/>
  <c r="R154"/>
  <c r="BK139"/>
  <c r="J139" s="1"/>
  <c r="J97" s="1"/>
  <c r="BK154"/>
  <c r="J154"/>
  <c r="J101" s="1"/>
  <c r="AV94" i="1"/>
  <c r="AY94"/>
  <c r="W34"/>
  <c r="R138" i="2" l="1"/>
  <c r="BK138"/>
  <c r="J138" s="1"/>
  <c r="J96" s="1"/>
  <c r="J30" s="1"/>
  <c r="J117" s="1"/>
  <c r="J111" s="1"/>
  <c r="J31" s="1"/>
  <c r="BF117" l="1"/>
  <c r="J36" s="1"/>
  <c r="AW95" i="1" s="1"/>
  <c r="AT95" s="1"/>
  <c r="J119" i="2"/>
  <c r="J32"/>
  <c r="AG95" i="1" s="1"/>
  <c r="AG94" s="1"/>
  <c r="AK26" s="1"/>
  <c r="AN95" l="1"/>
  <c r="J41" i="2"/>
  <c r="AG99" i="1"/>
  <c r="AV99" s="1"/>
  <c r="BY99" s="1"/>
  <c r="AG98"/>
  <c r="AV98" s="1"/>
  <c r="BY98" s="1"/>
  <c r="AG100"/>
  <c r="CD100" s="1"/>
  <c r="AG101"/>
  <c r="AV101" s="1"/>
  <c r="BY101" s="1"/>
  <c r="F36" i="2"/>
  <c r="BA95" i="1" s="1"/>
  <c r="BA94" s="1"/>
  <c r="AW94" s="1"/>
  <c r="AK33" s="1"/>
  <c r="CD98" l="1"/>
  <c r="CD99"/>
  <c r="CD101"/>
  <c r="AN101"/>
  <c r="AV100"/>
  <c r="BY100" s="1"/>
  <c r="AK32" s="1"/>
  <c r="AN98"/>
  <c r="AN99"/>
  <c r="AG97"/>
  <c r="AK27" s="1"/>
  <c r="AK29" s="1"/>
  <c r="AT94"/>
  <c r="AN94" s="1"/>
  <c r="W33"/>
  <c r="AK38" l="1"/>
  <c r="W32"/>
  <c r="AN100"/>
  <c r="AN97" s="1"/>
  <c r="AN103" s="1"/>
  <c r="AG103"/>
</calcChain>
</file>

<file path=xl/sharedStrings.xml><?xml version="1.0" encoding="utf-8"?>
<sst xmlns="http://schemas.openxmlformats.org/spreadsheetml/2006/main" count="948" uniqueCount="294">
  <si>
    <t>Export Komplet</t>
  </si>
  <si>
    <t/>
  </si>
  <si>
    <t>2.0</t>
  </si>
  <si>
    <t>False</t>
  </si>
  <si>
    <t>{65c16607-18d4-484f-b562-791d1d157497}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</si>
  <si>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</si>
  <si>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</si>
  <si>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</si>
  <si>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</si>
  <si>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</si>
  <si>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</si>
  <si>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</si>
  <si>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</si>
  <si>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0321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</si>
  <si>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</si>
  <si>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</si>
  <si>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</si>
  <si>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</si>
  <si>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</si>
  <si>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</si>
  <si>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</si>
  <si>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</si>
  <si>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</si>
  <si>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</si>
  <si>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</si>
  <si>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</si>
  <si>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</si>
  <si>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</si>
  <si>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</si>
  <si>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ROZING s.r.o.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</si>
  <si>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</si>
  <si>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</si>
  <si>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</si>
  <si>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</si>
  <si>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</si>
  <si>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</si>
  <si>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</si>
  <si>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</si>
  <si>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</si>
  <si>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</si>
  <si>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</si>
  <si>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</si>
  <si>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</si>
  <si>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</si>
  <si>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</si>
  <si>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</si>
  <si>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</si>
  <si>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</si>
  <si>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</si>
  <si>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</si>
  <si>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</si>
  <si>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</si>
  <si>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</si>
  <si>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</si>
  <si>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</si>
  <si>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</si>
  <si>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</si>
  <si>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</si>
  <si>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</si>
  <si>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</si>
  <si>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</si>
  <si>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</si>
  <si>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</si>
  <si>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</si>
  <si>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</si>
  <si>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</si>
  <si>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</si>
  <si>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</si>
  <si>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</si>
  <si>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</si>
  <si>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</si>
  <si>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</si>
  <si>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</si>
  <si>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</si>
  <si>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</si>
  <si>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</si>
  <si>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</si>
  <si>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</si>
  <si>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</si>
  <si>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Stavebná časť - hlavný objekt</t>
  </si>
  <si>
    <t>STA</t>
  </si>
  <si>
    <t>1</t>
  </si>
  <si>
    <t>{99ca1a48-e8cf-4608-af47-61d969bd2ab7}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</si>
  <si>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</si>
  <si>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</si>
  <si>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</si>
  <si>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</si>
  <si>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</si>
  <si>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</si>
  <si>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</si>
  <si>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</si>
  <si>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</si>
  <si>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</si>
  <si>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</si>
  <si>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01.1 - Stavebná časť - hlavný objekt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</si>
  <si>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</si>
  <si>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</si>
  <si>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</si>
  <si>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</si>
  <si>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</si>
  <si>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</si>
  <si>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</si>
  <si>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</si>
  <si>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</si>
  <si>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</si>
  <si>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</si>
  <si>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</t>
  </si>
  <si>
    <t xml:space="preserve">    762 - Konštrukcie tesárske</t>
  </si>
  <si>
    <t xml:space="preserve">    763 - Konštrukcie - drevostavby</t>
  </si>
  <si>
    <t xml:space="preserve">    776 - Podlahy povlakové</t>
  </si>
  <si>
    <t xml:space="preserve">    784 - Dokončovacie práce - maľby</t>
  </si>
  <si>
    <t>M - Práce a dodávky M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</si>
  <si>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</si>
  <si>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</si>
  <si>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</si>
  <si>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</si>
  <si>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</si>
  <si>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</si>
  <si>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</si>
  <si>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</si>
  <si>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</si>
  <si>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</si>
  <si>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</si>
  <si>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</si>
  <si>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</si>
  <si>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</si>
  <si>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</si>
  <si>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</si>
  <si>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</si>
  <si>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</si>
  <si>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</si>
  <si>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</si>
  <si>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</si>
  <si>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</si>
  <si>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</si>
  <si>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</si>
  <si>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</si>
  <si>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</si>
  <si>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</si>
  <si>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</si>
  <si>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</si>
  <si>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612462025</t>
  </si>
  <si>
    <t>Príprava vnútorného podkladu stien</t>
  </si>
  <si>
    <t>m2</t>
  </si>
  <si>
    <t>4</t>
  </si>
  <si>
    <t>612462056</t>
  </si>
  <si>
    <t>Vnútorná omietka stien vápenno cementová</t>
  </si>
  <si>
    <t>3</t>
  </si>
  <si>
    <t>622481119</t>
  </si>
  <si>
    <t>Potiahnutie vonkajších stien sklotextílnou mriežkou s celoplošným prilepením</t>
  </si>
  <si>
    <t>9</t>
  </si>
  <si>
    <t>Ostatné konštrukcie a práce-búranie</t>
  </si>
  <si>
    <t>941955001</t>
  </si>
  <si>
    <t>Lešenie ľahké pracovné pomocné, s výškou lešeňovej podlahy do 1,20 m</t>
  </si>
  <si>
    <t>8</t>
  </si>
  <si>
    <t>5</t>
  </si>
  <si>
    <t>952901111</t>
  </si>
  <si>
    <t>Vyčistenie budov pri výške podlaží do 4m</t>
  </si>
  <si>
    <t>10</t>
  </si>
  <si>
    <t>965043341</t>
  </si>
  <si>
    <t>Búranie podkladov pod dlažby, liatych dlažieb a mazanín,betón s poterom,teracom hr.do 100 mm, plochy nad 4 m2  -2,20000t</t>
  </si>
  <si>
    <t>12</t>
  </si>
  <si>
    <t>7</t>
  </si>
  <si>
    <t>965081812</t>
  </si>
  <si>
    <t>Búranie dlažieb, z kamen., cement., terazzových, čadičových alebo keram. dĺžky , hr.nad 10 mm,  -0,06500t</t>
  </si>
  <si>
    <t>14</t>
  </si>
  <si>
    <t>979081111</t>
  </si>
  <si>
    <t>Odvoz sutiny a vybúraných hmôt na skládku do 1 km</t>
  </si>
  <si>
    <t>t</t>
  </si>
  <si>
    <t>16</t>
  </si>
  <si>
    <t>979081121</t>
  </si>
  <si>
    <t>Odvoz sutiny a vybúraných hmôt na skládku za každý ďalší 1 km</t>
  </si>
  <si>
    <t>18</t>
  </si>
  <si>
    <t>979089012</t>
  </si>
  <si>
    <t>Poplatok za uskladnenie sutín - betón, tehly, dlaždice (17 01 ), ostatné - skládka</t>
  </si>
  <si>
    <t>99</t>
  </si>
  <si>
    <t>Presun hmôt HSV</t>
  </si>
  <si>
    <t>11</t>
  </si>
  <si>
    <t>998011001</t>
  </si>
  <si>
    <t>Presun hmôt pre budovy  (801, 803, 812), zvislá konštr. z tehál, tvárnic, z kovu výšky do 6 m</t>
  </si>
  <si>
    <t>22</t>
  </si>
  <si>
    <t>PSV</t>
  </si>
  <si>
    <t>Práce a dodávky PSV</t>
  </si>
  <si>
    <t>722</t>
  </si>
  <si>
    <t xml:space="preserve">Zdravotechnika </t>
  </si>
  <si>
    <t>73211-1125r</t>
  </si>
  <si>
    <t>Ústredné vykurovanie</t>
  </si>
  <si>
    <t>ks</t>
  </si>
  <si>
    <t>42</t>
  </si>
  <si>
    <t>13</t>
  </si>
  <si>
    <t>M</t>
  </si>
  <si>
    <t>5513005455001</t>
  </si>
  <si>
    <t>Panelový radiátor fittinger Klasik 22VK 300×2200</t>
  </si>
  <si>
    <t>32</t>
  </si>
  <si>
    <t>44</t>
  </si>
  <si>
    <t>725119730.1</t>
  </si>
  <si>
    <t>Demontáž jestvujúcich vykurovacích telies</t>
  </si>
  <si>
    <t>46</t>
  </si>
  <si>
    <t>15</t>
  </si>
  <si>
    <t>725219201</t>
  </si>
  <si>
    <t>Montáž vykurovacích telies vrátane kotvenia a natlakovania</t>
  </si>
  <si>
    <t>48</t>
  </si>
  <si>
    <t>6420136400</t>
  </si>
  <si>
    <t>Montážne prvky pre prívod UK</t>
  </si>
  <si>
    <t>celok</t>
  </si>
  <si>
    <t>50</t>
  </si>
  <si>
    <t>17</t>
  </si>
  <si>
    <t>725989101</t>
  </si>
  <si>
    <t>Úprava jestvujúcich pripojení UK</t>
  </si>
  <si>
    <t>52</t>
  </si>
  <si>
    <t>725219201.1</t>
  </si>
  <si>
    <t>Zhotovenie prípojky UK zasekanej v stene</t>
  </si>
  <si>
    <t>súb.</t>
  </si>
  <si>
    <t>54</t>
  </si>
  <si>
    <t>19</t>
  </si>
  <si>
    <t>998725206</t>
  </si>
  <si>
    <t>Presun hmôt pre zariaďovacie predmety v objektoch výšky nad 48 do 60 m</t>
  </si>
  <si>
    <t>%</t>
  </si>
  <si>
    <t>56</t>
  </si>
  <si>
    <t>762</t>
  </si>
  <si>
    <t>Konštrukcie tesárske</t>
  </si>
  <si>
    <t>762103911.S1</t>
  </si>
  <si>
    <t>D+M Lamelová priečka + nosný konštr. 10x2,3 m</t>
  </si>
  <si>
    <t>1791578407</t>
  </si>
  <si>
    <t>21</t>
  </si>
  <si>
    <t>762103911.S2</t>
  </si>
  <si>
    <t>-901510731</t>
  </si>
  <si>
    <t>998762102.S</t>
  </si>
  <si>
    <t>Presun hmôt pre konštrukcie tesárske v objektoch výšky do 12 m</t>
  </si>
  <si>
    <t>1585323418</t>
  </si>
  <si>
    <t>763</t>
  </si>
  <si>
    <t>Konštrukcie - drevostavby</t>
  </si>
  <si>
    <t>23</t>
  </si>
  <si>
    <t>763112114</t>
  </si>
  <si>
    <t>Priečka SDK hr. 100 mm, jednoduchá kca CW 100, UW 100,</t>
  </si>
  <si>
    <t>24</t>
  </si>
  <si>
    <t>763135080</t>
  </si>
  <si>
    <t>Kazetový podhľad 600 x 600 mm, hrana A, konštrukcia viditeľná, doska Standard biela</t>
  </si>
  <si>
    <t>26</t>
  </si>
  <si>
    <t>25</t>
  </si>
  <si>
    <t>998763301</t>
  </si>
  <si>
    <t>Presun hmôt pre sádrokartónové konštrukcie v objektoch výšky do 7 m</t>
  </si>
  <si>
    <t>28</t>
  </si>
  <si>
    <t>776</t>
  </si>
  <si>
    <t>Podlahy povlakové</t>
  </si>
  <si>
    <t>776511810.S</t>
  </si>
  <si>
    <t>Odstránenie povlakových podláh z nášľapnej plochy lepených bez podložky,  -0,00100t</t>
  </si>
  <si>
    <t>1314007004</t>
  </si>
  <si>
    <t>27</t>
  </si>
  <si>
    <t>776572110.S</t>
  </si>
  <si>
    <t>Položenie textilných podláh - kobercov z pásov na obojstranne lepiacu pásku</t>
  </si>
  <si>
    <t>-592823210</t>
  </si>
  <si>
    <t>697410001700.S</t>
  </si>
  <si>
    <t>Koberec metrážny všívaný</t>
  </si>
  <si>
    <t>-1029528578</t>
  </si>
  <si>
    <t>29</t>
  </si>
  <si>
    <t>998776101.S</t>
  </si>
  <si>
    <t>Presun hmôt pre podlahy povlakové v objektoch výšky do 6 m</t>
  </si>
  <si>
    <t>-1336199233</t>
  </si>
  <si>
    <t>784</t>
  </si>
  <si>
    <t>Dokončovacie práce - maľby</t>
  </si>
  <si>
    <t>30</t>
  </si>
  <si>
    <t>784452261001</t>
  </si>
  <si>
    <t>Maľby z maliarskych zmesí, ručne nanášané dvojnásobné základné na podklad jemnozrnný  výšky do 3, 80 m plus penetrácia</t>
  </si>
  <si>
    <t>58</t>
  </si>
  <si>
    <t>Práce a dodávky M</t>
  </si>
  <si>
    <t>31</t>
  </si>
  <si>
    <t>777615215</t>
  </si>
  <si>
    <t>Uprava osvetlenia - LED rampa do pódia vrátane ´prípravy vypínaču</t>
  </si>
  <si>
    <t>256</t>
  </si>
  <si>
    <t>64</t>
  </si>
  <si>
    <t>210203051.S</t>
  </si>
  <si>
    <t>Montáž a zapojenie LED panelu 600x600 mm do kazetového stropu alebo prisadeného</t>
  </si>
  <si>
    <t>33</t>
  </si>
  <si>
    <t>348130002400.S</t>
  </si>
  <si>
    <t>LED panel 600x600 mm, 48W</t>
  </si>
  <si>
    <t>34</t>
  </si>
  <si>
    <t>210967214.S1</t>
  </si>
  <si>
    <t>Demontáž - elektroinštalácie vrátane likvidácie odpadu</t>
  </si>
  <si>
    <t>hod</t>
  </si>
  <si>
    <t>36</t>
  </si>
  <si>
    <t>35</t>
  </si>
  <si>
    <t>210967214.S2</t>
  </si>
  <si>
    <t>Montáž - elektroinštalácie a dodávky</t>
  </si>
  <si>
    <t>kpl</t>
  </si>
  <si>
    <t>38</t>
  </si>
  <si>
    <t>998777101</t>
  </si>
  <si>
    <t>Presun hmôt pre práce elektromontáží v objektoch výšky do 6 m</t>
  </si>
  <si>
    <t>40</t>
  </si>
  <si>
    <t>VP</t>
  </si>
  <si>
    <t xml:space="preserve">  Práce naviac</t>
  </si>
  <si>
    <t>PN</t>
  </si>
  <si>
    <t>D+M Lezecká stena  6 x 2 m</t>
  </si>
  <si>
    <t>Rekonštrukcia chodieb a vestibulu školy ZŠ Železničná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</si>
</sst>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4" fontId="34" fillId="3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21" fillId="3" borderId="23" xfId="0" applyFont="1" applyFill="1" applyBorder="1" applyAlignment="1" applyProtection="1">
      <alignment horizontal="left" vertical="center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167" fontId="22" fillId="6" borderId="23" xfId="0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Alignment="1"/>
    <xf numFmtId="167" fontId="34" fillId="6" borderId="23" xfId="0" applyNumberFormat="1" applyFont="1" applyFill="1" applyBorder="1" applyAlignment="1" applyProtection="1">
      <alignment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4"/>
  <sheetViews>
    <sheetView showGridLines="0" tabSelected="1" workbookViewId="0">
      <selection activeCell="E14" sqref="E14:AJ1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12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28" t="s">
        <v>13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17"/>
      <c r="BE5" s="225" t="s">
        <v>14</v>
      </c>
      <c r="BS5" s="14" t="s">
        <v>6</v>
      </c>
    </row>
    <row r="6" spans="1:74" s="1" customFormat="1" ht="36.9" customHeight="1">
      <c r="B6" s="17"/>
      <c r="D6" s="23" t="s">
        <v>15</v>
      </c>
      <c r="K6" s="229" t="s">
        <v>293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17"/>
      <c r="BE6" s="226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6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04" t="s">
        <v>25</v>
      </c>
      <c r="AR8" s="17"/>
      <c r="BE8" s="226"/>
      <c r="BS8" s="14" t="s">
        <v>6</v>
      </c>
    </row>
    <row r="9" spans="1:74" s="1" customFormat="1" ht="14.4" customHeight="1">
      <c r="B9" s="17"/>
      <c r="AR9" s="17"/>
      <c r="BE9" s="226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6"/>
      <c r="BS10" s="14" t="s">
        <v>6</v>
      </c>
    </row>
    <row r="11" spans="1:74" s="1" customFormat="1" ht="18.45" customHeight="1">
      <c r="B11" s="17"/>
      <c r="E11" s="22" t="s">
        <v>19</v>
      </c>
      <c r="AK11" s="24" t="s">
        <v>23</v>
      </c>
      <c r="AN11" s="22" t="s">
        <v>1</v>
      </c>
      <c r="AR11" s="17"/>
      <c r="BE11" s="226"/>
      <c r="BS11" s="14" t="s">
        <v>6</v>
      </c>
    </row>
    <row r="12" spans="1:74" s="1" customFormat="1" ht="6.9" customHeight="1">
      <c r="B12" s="17"/>
      <c r="AR12" s="17"/>
      <c r="BE12" s="226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6"/>
      <c r="BS13" s="14" t="s">
        <v>6</v>
      </c>
    </row>
    <row r="14" spans="1:74" ht="13.2">
      <c r="B14" s="17"/>
      <c r="E14" s="230" t="s">
        <v>25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4" t="s">
        <v>23</v>
      </c>
      <c r="AN14" s="26" t="s">
        <v>25</v>
      </c>
      <c r="AR14" s="17"/>
      <c r="BE14" s="226"/>
      <c r="BS14" s="14" t="s">
        <v>6</v>
      </c>
    </row>
    <row r="15" spans="1:74" s="1" customFormat="1" ht="6.9" customHeight="1">
      <c r="B15" s="17"/>
      <c r="AR15" s="17"/>
      <c r="BE15" s="226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6"/>
      <c r="BS16" s="14" t="s">
        <v>3</v>
      </c>
    </row>
    <row r="17" spans="1:71" s="1" customFormat="1" ht="18.45" customHeight="1">
      <c r="B17" s="17"/>
      <c r="E17" s="22" t="s">
        <v>19</v>
      </c>
      <c r="AK17" s="24" t="s">
        <v>23</v>
      </c>
      <c r="AN17" s="22" t="s">
        <v>1</v>
      </c>
      <c r="AR17" s="17"/>
      <c r="BE17" s="226"/>
      <c r="BS17" s="14" t="s">
        <v>27</v>
      </c>
    </row>
    <row r="18" spans="1:71" s="1" customFormat="1" ht="6.9" customHeight="1">
      <c r="B18" s="17"/>
      <c r="AR18" s="17"/>
      <c r="BE18" s="226"/>
      <c r="BS18" s="14" t="s">
        <v>6</v>
      </c>
    </row>
    <row r="19" spans="1:71" s="1" customFormat="1" ht="12" customHeight="1">
      <c r="B19" s="17"/>
      <c r="D19" s="24" t="s">
        <v>28</v>
      </c>
      <c r="AK19" s="24" t="s">
        <v>22</v>
      </c>
      <c r="AN19" s="22" t="s">
        <v>1</v>
      </c>
      <c r="AR19" s="17"/>
      <c r="BE19" s="226"/>
      <c r="BS19" s="14" t="s">
        <v>6</v>
      </c>
    </row>
    <row r="20" spans="1:71" s="1" customFormat="1" ht="18.45" customHeight="1">
      <c r="B20" s="17"/>
      <c r="E20" s="22" t="s">
        <v>29</v>
      </c>
      <c r="AK20" s="24" t="s">
        <v>23</v>
      </c>
      <c r="AN20" s="22" t="s">
        <v>1</v>
      </c>
      <c r="AR20" s="17"/>
      <c r="BE20" s="226"/>
      <c r="BS20" s="14" t="s">
        <v>27</v>
      </c>
    </row>
    <row r="21" spans="1:71" s="1" customFormat="1" ht="6.9" customHeight="1">
      <c r="B21" s="17"/>
      <c r="AR21" s="17"/>
      <c r="BE21" s="226"/>
    </row>
    <row r="22" spans="1:71" s="1" customFormat="1" ht="12" customHeight="1">
      <c r="B22" s="17"/>
      <c r="D22" s="24" t="s">
        <v>30</v>
      </c>
      <c r="AR22" s="17"/>
      <c r="BE22" s="226"/>
    </row>
    <row r="23" spans="1:71" s="1" customFormat="1" ht="16.5" customHeight="1">
      <c r="B23" s="17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7"/>
      <c r="BE23" s="226"/>
    </row>
    <row r="24" spans="1:71" s="1" customFormat="1" ht="6.9" customHeight="1">
      <c r="B24" s="17"/>
      <c r="AR24" s="17"/>
      <c r="BE24" s="226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6"/>
    </row>
    <row r="26" spans="1:71" s="1" customFormat="1" ht="14.4" customHeight="1">
      <c r="B26" s="17"/>
      <c r="D26" s="29" t="s">
        <v>31</v>
      </c>
      <c r="AK26" s="233">
        <f>ROUND(AG94,2)</f>
        <v>0</v>
      </c>
      <c r="AL26" s="213"/>
      <c r="AM26" s="213"/>
      <c r="AN26" s="213"/>
      <c r="AO26" s="213"/>
      <c r="AR26" s="17"/>
      <c r="BE26" s="226"/>
    </row>
    <row r="27" spans="1:71" s="1" customFormat="1" ht="14.4" customHeight="1">
      <c r="B27" s="17"/>
      <c r="D27" s="29" t="s">
        <v>32</v>
      </c>
      <c r="AK27" s="233">
        <f>ROUND(AG97, 2)</f>
        <v>0</v>
      </c>
      <c r="AL27" s="233"/>
      <c r="AM27" s="233"/>
      <c r="AN27" s="233"/>
      <c r="AO27" s="233"/>
      <c r="AR27" s="17"/>
      <c r="BE27" s="226"/>
    </row>
    <row r="28" spans="1:7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BE28" s="226"/>
    </row>
    <row r="29" spans="1:71" s="2" customFormat="1" ht="25.95" customHeight="1">
      <c r="A29" s="31"/>
      <c r="B29" s="32"/>
      <c r="C29" s="31"/>
      <c r="D29" s="33" t="s">
        <v>33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34">
        <f>ROUND(AK26 + AK27, 2)</f>
        <v>0</v>
      </c>
      <c r="AL29" s="235"/>
      <c r="AM29" s="235"/>
      <c r="AN29" s="235"/>
      <c r="AO29" s="235"/>
      <c r="AP29" s="31"/>
      <c r="AQ29" s="31"/>
      <c r="AR29" s="32"/>
      <c r="BE29" s="226"/>
    </row>
    <row r="30" spans="1:71" s="2" customFormat="1" ht="6.9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BE30" s="226"/>
    </row>
    <row r="31" spans="1:71" s="2" customFormat="1" ht="13.2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236" t="s">
        <v>34</v>
      </c>
      <c r="M31" s="236"/>
      <c r="N31" s="236"/>
      <c r="O31" s="236"/>
      <c r="P31" s="236"/>
      <c r="Q31" s="31"/>
      <c r="R31" s="31"/>
      <c r="S31" s="31"/>
      <c r="T31" s="31"/>
      <c r="U31" s="31"/>
      <c r="V31" s="31"/>
      <c r="W31" s="236" t="s">
        <v>35</v>
      </c>
      <c r="X31" s="236"/>
      <c r="Y31" s="236"/>
      <c r="Z31" s="236"/>
      <c r="AA31" s="236"/>
      <c r="AB31" s="236"/>
      <c r="AC31" s="236"/>
      <c r="AD31" s="236"/>
      <c r="AE31" s="236"/>
      <c r="AF31" s="31"/>
      <c r="AG31" s="31"/>
      <c r="AH31" s="31"/>
      <c r="AI31" s="31"/>
      <c r="AJ31" s="31"/>
      <c r="AK31" s="236" t="s">
        <v>36</v>
      </c>
      <c r="AL31" s="236"/>
      <c r="AM31" s="236"/>
      <c r="AN31" s="236"/>
      <c r="AO31" s="236"/>
      <c r="AP31" s="31"/>
      <c r="AQ31" s="31"/>
      <c r="AR31" s="32"/>
      <c r="BE31" s="226"/>
    </row>
    <row r="32" spans="1:71" s="3" customFormat="1" ht="14.4" customHeight="1">
      <c r="B32" s="36"/>
      <c r="D32" s="24" t="s">
        <v>37</v>
      </c>
      <c r="F32" s="37" t="s">
        <v>38</v>
      </c>
      <c r="L32" s="216">
        <v>0.2</v>
      </c>
      <c r="M32" s="215"/>
      <c r="N32" s="215"/>
      <c r="O32" s="215"/>
      <c r="P32" s="215"/>
      <c r="Q32" s="38"/>
      <c r="R32" s="38"/>
      <c r="S32" s="38"/>
      <c r="T32" s="38"/>
      <c r="U32" s="38"/>
      <c r="V32" s="38"/>
      <c r="W32" s="214">
        <f>ROUND(AZ94 + SUM(CD97:CD101), 2)</f>
        <v>0</v>
      </c>
      <c r="X32" s="215"/>
      <c r="Y32" s="215"/>
      <c r="Z32" s="215"/>
      <c r="AA32" s="215"/>
      <c r="AB32" s="215"/>
      <c r="AC32" s="215"/>
      <c r="AD32" s="215"/>
      <c r="AE32" s="215"/>
      <c r="AF32" s="38"/>
      <c r="AG32" s="38"/>
      <c r="AH32" s="38"/>
      <c r="AI32" s="38"/>
      <c r="AJ32" s="38"/>
      <c r="AK32" s="214">
        <f>ROUND(AV94 + SUM(BY97:BY101), 2)</f>
        <v>0</v>
      </c>
      <c r="AL32" s="215"/>
      <c r="AM32" s="215"/>
      <c r="AN32" s="215"/>
      <c r="AO32" s="215"/>
      <c r="AP32" s="38"/>
      <c r="AQ32" s="38"/>
      <c r="AR32" s="39"/>
      <c r="AS32" s="38"/>
      <c r="AT32" s="38"/>
      <c r="AU32" s="38"/>
      <c r="AV32" s="38"/>
      <c r="AW32" s="38"/>
      <c r="AX32" s="38"/>
      <c r="AY32" s="38"/>
      <c r="AZ32" s="38"/>
      <c r="BE32" s="227"/>
    </row>
    <row r="33" spans="1:57" s="3" customFormat="1" ht="14.4" customHeight="1">
      <c r="B33" s="36"/>
      <c r="F33" s="37" t="s">
        <v>39</v>
      </c>
      <c r="L33" s="216">
        <v>0.2</v>
      </c>
      <c r="M33" s="215"/>
      <c r="N33" s="215"/>
      <c r="O33" s="215"/>
      <c r="P33" s="215"/>
      <c r="Q33" s="38"/>
      <c r="R33" s="38"/>
      <c r="S33" s="38"/>
      <c r="T33" s="38"/>
      <c r="U33" s="38"/>
      <c r="V33" s="38"/>
      <c r="W33" s="214">
        <f>ROUND(BA94 + SUM(CE97:CE101), 2)</f>
        <v>0</v>
      </c>
      <c r="X33" s="215"/>
      <c r="Y33" s="215"/>
      <c r="Z33" s="215"/>
      <c r="AA33" s="215"/>
      <c r="AB33" s="215"/>
      <c r="AC33" s="215"/>
      <c r="AD33" s="215"/>
      <c r="AE33" s="215"/>
      <c r="AF33" s="38"/>
      <c r="AG33" s="38"/>
      <c r="AH33" s="38"/>
      <c r="AI33" s="38"/>
      <c r="AJ33" s="38"/>
      <c r="AK33" s="214">
        <f>ROUND(AW94 + SUM(BZ97:BZ101), 2)</f>
        <v>0</v>
      </c>
      <c r="AL33" s="215"/>
      <c r="AM33" s="215"/>
      <c r="AN33" s="215"/>
      <c r="AO33" s="215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7"/>
    </row>
    <row r="34" spans="1:57" s="3" customFormat="1" ht="14.4" hidden="1" customHeight="1">
      <c r="B34" s="36"/>
      <c r="F34" s="24" t="s">
        <v>40</v>
      </c>
      <c r="L34" s="221">
        <v>0.2</v>
      </c>
      <c r="M34" s="222"/>
      <c r="N34" s="222"/>
      <c r="O34" s="222"/>
      <c r="P34" s="222"/>
      <c r="W34" s="223">
        <f>ROUND(BB94 + SUM(CF97:CF101), 2)</f>
        <v>0</v>
      </c>
      <c r="X34" s="222"/>
      <c r="Y34" s="222"/>
      <c r="Z34" s="222"/>
      <c r="AA34" s="222"/>
      <c r="AB34" s="222"/>
      <c r="AC34" s="222"/>
      <c r="AD34" s="222"/>
      <c r="AE34" s="222"/>
      <c r="AK34" s="223">
        <v>0</v>
      </c>
      <c r="AL34" s="222"/>
      <c r="AM34" s="222"/>
      <c r="AN34" s="222"/>
      <c r="AO34" s="222"/>
      <c r="AR34" s="36"/>
      <c r="BE34" s="227"/>
    </row>
    <row r="35" spans="1:57" s="3" customFormat="1" ht="14.4" hidden="1" customHeight="1">
      <c r="B35" s="36"/>
      <c r="F35" s="24" t="s">
        <v>41</v>
      </c>
      <c r="L35" s="221">
        <v>0.2</v>
      </c>
      <c r="M35" s="222"/>
      <c r="N35" s="222"/>
      <c r="O35" s="222"/>
      <c r="P35" s="222"/>
      <c r="W35" s="223">
        <f>ROUND(BC94 + SUM(CG97:CG101), 2)</f>
        <v>0</v>
      </c>
      <c r="X35" s="222"/>
      <c r="Y35" s="222"/>
      <c r="Z35" s="222"/>
      <c r="AA35" s="222"/>
      <c r="AB35" s="222"/>
      <c r="AC35" s="222"/>
      <c r="AD35" s="222"/>
      <c r="AE35" s="222"/>
      <c r="AK35" s="223">
        <v>0</v>
      </c>
      <c r="AL35" s="222"/>
      <c r="AM35" s="222"/>
      <c r="AN35" s="222"/>
      <c r="AO35" s="222"/>
      <c r="AR35" s="36"/>
    </row>
    <row r="36" spans="1:57" s="3" customFormat="1" ht="14.4" hidden="1" customHeight="1">
      <c r="B36" s="36"/>
      <c r="F36" s="37" t="s">
        <v>42</v>
      </c>
      <c r="L36" s="216">
        <v>0</v>
      </c>
      <c r="M36" s="215"/>
      <c r="N36" s="215"/>
      <c r="O36" s="215"/>
      <c r="P36" s="215"/>
      <c r="Q36" s="38"/>
      <c r="R36" s="38"/>
      <c r="S36" s="38"/>
      <c r="T36" s="38"/>
      <c r="U36" s="38"/>
      <c r="V36" s="38"/>
      <c r="W36" s="214">
        <f>ROUND(BD94 + SUM(CH97:CH101), 2)</f>
        <v>0</v>
      </c>
      <c r="X36" s="215"/>
      <c r="Y36" s="215"/>
      <c r="Z36" s="215"/>
      <c r="AA36" s="215"/>
      <c r="AB36" s="215"/>
      <c r="AC36" s="215"/>
      <c r="AD36" s="215"/>
      <c r="AE36" s="215"/>
      <c r="AF36" s="38"/>
      <c r="AG36" s="38"/>
      <c r="AH36" s="38"/>
      <c r="AI36" s="38"/>
      <c r="AJ36" s="38"/>
      <c r="AK36" s="214">
        <v>0</v>
      </c>
      <c r="AL36" s="215"/>
      <c r="AM36" s="215"/>
      <c r="AN36" s="215"/>
      <c r="AO36" s="215"/>
      <c r="AP36" s="38"/>
      <c r="AQ36" s="38"/>
      <c r="AR36" s="39"/>
      <c r="AS36" s="38"/>
      <c r="AT36" s="38"/>
      <c r="AU36" s="38"/>
      <c r="AV36" s="38"/>
      <c r="AW36" s="38"/>
      <c r="AX36" s="38"/>
      <c r="AY36" s="38"/>
      <c r="AZ36" s="38"/>
    </row>
    <row r="37" spans="1:57" s="2" customFormat="1" ht="6.9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2" customFormat="1" ht="25.95" customHeight="1">
      <c r="A38" s="31"/>
      <c r="B38" s="32"/>
      <c r="C38" s="40"/>
      <c r="D38" s="41" t="s">
        <v>43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 t="s">
        <v>44</v>
      </c>
      <c r="U38" s="42"/>
      <c r="V38" s="42"/>
      <c r="W38" s="42"/>
      <c r="X38" s="217" t="s">
        <v>45</v>
      </c>
      <c r="Y38" s="218"/>
      <c r="Z38" s="218"/>
      <c r="AA38" s="218"/>
      <c r="AB38" s="218"/>
      <c r="AC38" s="42"/>
      <c r="AD38" s="42"/>
      <c r="AE38" s="42"/>
      <c r="AF38" s="42"/>
      <c r="AG38" s="42"/>
      <c r="AH38" s="42"/>
      <c r="AI38" s="42"/>
      <c r="AJ38" s="42"/>
      <c r="AK38" s="219">
        <f>SUM(AK29:AK36)</f>
        <v>0</v>
      </c>
      <c r="AL38" s="218"/>
      <c r="AM38" s="218"/>
      <c r="AN38" s="218"/>
      <c r="AO38" s="220"/>
      <c r="AP38" s="40"/>
      <c r="AQ38" s="40"/>
      <c r="AR38" s="32"/>
      <c r="BE38" s="31"/>
    </row>
    <row r="39" spans="1:57" s="2" customFormat="1" ht="6.9" customHeight="1">
      <c r="A39" s="31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BE39" s="31"/>
    </row>
    <row r="40" spans="1:57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BE40" s="31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31"/>
      <c r="B60" s="32"/>
      <c r="C60" s="31"/>
      <c r="D60" s="47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48</v>
      </c>
      <c r="AI60" s="34"/>
      <c r="AJ60" s="34"/>
      <c r="AK60" s="34"/>
      <c r="AL60" s="34"/>
      <c r="AM60" s="47" t="s">
        <v>49</v>
      </c>
      <c r="AN60" s="34"/>
      <c r="AO60" s="34"/>
      <c r="AP60" s="31"/>
      <c r="AQ60" s="31"/>
      <c r="AR60" s="32"/>
      <c r="BE60" s="31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31"/>
      <c r="B64" s="32"/>
      <c r="C64" s="31"/>
      <c r="D64" s="45" t="s">
        <v>50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51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31"/>
      <c r="B75" s="32"/>
      <c r="C75" s="31"/>
      <c r="D75" s="47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48</v>
      </c>
      <c r="AI75" s="34"/>
      <c r="AJ75" s="34"/>
      <c r="AK75" s="34"/>
      <c r="AL75" s="34"/>
      <c r="AM75" s="47" t="s">
        <v>49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" customHeight="1">
      <c r="A82" s="31"/>
      <c r="B82" s="32"/>
      <c r="C82" s="18" t="s">
        <v>52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4" t="s">
        <v>12</v>
      </c>
      <c r="L84" s="4" t="str">
        <f>K5</f>
        <v>0321</v>
      </c>
      <c r="AR84" s="53"/>
    </row>
    <row r="85" spans="1:91" s="5" customFormat="1" ht="36.9" customHeight="1">
      <c r="B85" s="54"/>
      <c r="C85" s="55" t="s">
        <v>15</v>
      </c>
      <c r="L85" s="247" t="str">
        <f>K6</f>
        <v>Rekonštrukcia chodieb a vestibulu školy ZŠ Železničná</v>
      </c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R85" s="54"/>
    </row>
    <row r="86" spans="1:91" s="2" customFormat="1" ht="6.9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4" t="s">
        <v>18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4" t="s">
        <v>20</v>
      </c>
      <c r="AJ87" s="31"/>
      <c r="AK87" s="31"/>
      <c r="AL87" s="31"/>
      <c r="AM87" s="249" t="str">
        <f>IF(AN8= "","",AN8)</f>
        <v>Vyplň údaj</v>
      </c>
      <c r="AN87" s="249"/>
      <c r="AO87" s="31"/>
      <c r="AP87" s="31"/>
      <c r="AQ87" s="31"/>
      <c r="AR87" s="32"/>
      <c r="BE87" s="31"/>
    </row>
    <row r="88" spans="1:91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15" customHeight="1">
      <c r="A89" s="31"/>
      <c r="B89" s="32"/>
      <c r="C89" s="24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4" t="s">
        <v>26</v>
      </c>
      <c r="AJ89" s="31"/>
      <c r="AK89" s="31"/>
      <c r="AL89" s="31"/>
      <c r="AM89" s="254" t="str">
        <f>IF(E17="","",E17)</f>
        <v xml:space="preserve"> </v>
      </c>
      <c r="AN89" s="255"/>
      <c r="AO89" s="255"/>
      <c r="AP89" s="255"/>
      <c r="AQ89" s="31"/>
      <c r="AR89" s="32"/>
      <c r="AS89" s="250" t="s">
        <v>53</v>
      </c>
      <c r="AT89" s="251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15" customHeight="1">
      <c r="A90" s="31"/>
      <c r="B90" s="32"/>
      <c r="C90" s="24" t="s">
        <v>24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4" t="s">
        <v>28</v>
      </c>
      <c r="AJ90" s="31"/>
      <c r="AK90" s="31"/>
      <c r="AL90" s="31"/>
      <c r="AM90" s="254" t="str">
        <f>IF(E20="","",E20)</f>
        <v>ROZING s.r.o.</v>
      </c>
      <c r="AN90" s="255"/>
      <c r="AO90" s="255"/>
      <c r="AP90" s="255"/>
      <c r="AQ90" s="31"/>
      <c r="AR90" s="32"/>
      <c r="AS90" s="252"/>
      <c r="AT90" s="253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8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52"/>
      <c r="AT91" s="253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40" t="s">
        <v>54</v>
      </c>
      <c r="D92" s="238"/>
      <c r="E92" s="238"/>
      <c r="F92" s="238"/>
      <c r="G92" s="238"/>
      <c r="H92" s="62"/>
      <c r="I92" s="237" t="s">
        <v>55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1" t="s">
        <v>56</v>
      </c>
      <c r="AH92" s="238"/>
      <c r="AI92" s="238"/>
      <c r="AJ92" s="238"/>
      <c r="AK92" s="238"/>
      <c r="AL92" s="238"/>
      <c r="AM92" s="238"/>
      <c r="AN92" s="237" t="s">
        <v>57</v>
      </c>
      <c r="AO92" s="238"/>
      <c r="AP92" s="239"/>
      <c r="AQ92" s="63" t="s">
        <v>58</v>
      </c>
      <c r="AR92" s="32"/>
      <c r="AS92" s="64" t="s">
        <v>59</v>
      </c>
      <c r="AT92" s="65" t="s">
        <v>60</v>
      </c>
      <c r="AU92" s="65" t="s">
        <v>61</v>
      </c>
      <c r="AV92" s="65" t="s">
        <v>62</v>
      </c>
      <c r="AW92" s="65" t="s">
        <v>63</v>
      </c>
      <c r="AX92" s="65" t="s">
        <v>64</v>
      </c>
      <c r="AY92" s="65" t="s">
        <v>65</v>
      </c>
      <c r="AZ92" s="65" t="s">
        <v>66</v>
      </c>
      <c r="BA92" s="65" t="s">
        <v>67</v>
      </c>
      <c r="BB92" s="65" t="s">
        <v>68</v>
      </c>
      <c r="BC92" s="65" t="s">
        <v>69</v>
      </c>
      <c r="BD92" s="66" t="s">
        <v>70</v>
      </c>
      <c r="BE92" s="31"/>
    </row>
    <row r="93" spans="1:91" s="2" customFormat="1" ht="10.8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" customHeight="1">
      <c r="B94" s="70"/>
      <c r="C94" s="71" t="s">
        <v>71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45">
        <f>ROUND(AG95,2)</f>
        <v>0</v>
      </c>
      <c r="AH94" s="245"/>
      <c r="AI94" s="245"/>
      <c r="AJ94" s="245"/>
      <c r="AK94" s="245"/>
      <c r="AL94" s="245"/>
      <c r="AM94" s="245"/>
      <c r="AN94" s="246">
        <f>SUM(AG94,AT94)</f>
        <v>0</v>
      </c>
      <c r="AO94" s="246"/>
      <c r="AP94" s="246"/>
      <c r="AQ94" s="74" t="s">
        <v>1</v>
      </c>
      <c r="AR94" s="70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ROUND(AZ94*L32,2)</f>
        <v>0</v>
      </c>
      <c r="AW94" s="76">
        <f>ROUND(BA94*L33,2)</f>
        <v>0</v>
      </c>
      <c r="AX94" s="76">
        <f>ROUND(BB94*L32,2)</f>
        <v>0</v>
      </c>
      <c r="AY94" s="76">
        <f>ROUND(BC94*L33,2)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72</v>
      </c>
      <c r="BT94" s="79" t="s">
        <v>73</v>
      </c>
      <c r="BU94" s="80" t="s">
        <v>74</v>
      </c>
      <c r="BV94" s="79" t="s">
        <v>75</v>
      </c>
      <c r="BW94" s="79" t="s">
        <v>4</v>
      </c>
      <c r="BX94" s="79" t="s">
        <v>76</v>
      </c>
      <c r="CL94" s="79" t="s">
        <v>1</v>
      </c>
    </row>
    <row r="95" spans="1:91" s="7" customFormat="1" ht="16.5" customHeight="1">
      <c r="A95" s="81" t="s">
        <v>77</v>
      </c>
      <c r="B95" s="82"/>
      <c r="C95" s="83"/>
      <c r="D95" s="242" t="s">
        <v>78</v>
      </c>
      <c r="E95" s="242"/>
      <c r="F95" s="242"/>
      <c r="G95" s="242"/>
      <c r="H95" s="242"/>
      <c r="I95" s="84"/>
      <c r="J95" s="242" t="s">
        <v>79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3">
        <f>'01.1 - Stavebná časť - hl...'!J32</f>
        <v>0</v>
      </c>
      <c r="AH95" s="244"/>
      <c r="AI95" s="244"/>
      <c r="AJ95" s="244"/>
      <c r="AK95" s="244"/>
      <c r="AL95" s="244"/>
      <c r="AM95" s="244"/>
      <c r="AN95" s="243">
        <f>SUM(AG95,AT95)</f>
        <v>0</v>
      </c>
      <c r="AO95" s="244"/>
      <c r="AP95" s="244"/>
      <c r="AQ95" s="85" t="s">
        <v>80</v>
      </c>
      <c r="AR95" s="82"/>
      <c r="AS95" s="86">
        <v>0</v>
      </c>
      <c r="AT95" s="87">
        <f>ROUND(SUM(AV95:AW95),2)</f>
        <v>0</v>
      </c>
      <c r="AU95" s="88">
        <f>'01.1 - Stavebná časť - hl...'!P138</f>
        <v>0</v>
      </c>
      <c r="AV95" s="87">
        <f>'01.1 - Stavebná časť - hl...'!J35</f>
        <v>0</v>
      </c>
      <c r="AW95" s="87">
        <f>'01.1 - Stavebná časť - hl...'!J36</f>
        <v>0</v>
      </c>
      <c r="AX95" s="87">
        <f>'01.1 - Stavebná časť - hl...'!J37</f>
        <v>0</v>
      </c>
      <c r="AY95" s="87">
        <f>'01.1 - Stavebná časť - hl...'!J38</f>
        <v>0</v>
      </c>
      <c r="AZ95" s="87">
        <f>'01.1 - Stavebná časť - hl...'!F35</f>
        <v>0</v>
      </c>
      <c r="BA95" s="87">
        <f>'01.1 - Stavebná časť - hl...'!F36</f>
        <v>0</v>
      </c>
      <c r="BB95" s="87">
        <f>'01.1 - Stavebná časť - hl...'!F37</f>
        <v>0</v>
      </c>
      <c r="BC95" s="87">
        <f>'01.1 - Stavebná časť - hl...'!F38</f>
        <v>0</v>
      </c>
      <c r="BD95" s="89">
        <f>'01.1 - Stavebná časť - hl...'!F39</f>
        <v>0</v>
      </c>
      <c r="BT95" s="90" t="s">
        <v>81</v>
      </c>
      <c r="BV95" s="90" t="s">
        <v>75</v>
      </c>
      <c r="BW95" s="90" t="s">
        <v>82</v>
      </c>
      <c r="BX95" s="90" t="s">
        <v>4</v>
      </c>
      <c r="CL95" s="90" t="s">
        <v>1</v>
      </c>
      <c r="CM95" s="90" t="s">
        <v>73</v>
      </c>
    </row>
    <row r="96" spans="1:91">
      <c r="B96" s="17"/>
      <c r="AR96" s="17"/>
    </row>
    <row r="97" spans="1:89" s="2" customFormat="1" ht="30" customHeight="1">
      <c r="A97" s="31"/>
      <c r="B97" s="32"/>
      <c r="C97" s="71" t="s">
        <v>83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246">
        <f>ROUND(SUM(AG98:AG101), 2)</f>
        <v>0</v>
      </c>
      <c r="AH97" s="246"/>
      <c r="AI97" s="246"/>
      <c r="AJ97" s="246"/>
      <c r="AK97" s="246"/>
      <c r="AL97" s="246"/>
      <c r="AM97" s="246"/>
      <c r="AN97" s="246">
        <f>ROUND(SUM(AN98:AN101), 2)</f>
        <v>0</v>
      </c>
      <c r="AO97" s="246"/>
      <c r="AP97" s="246"/>
      <c r="AQ97" s="91"/>
      <c r="AR97" s="32"/>
      <c r="AS97" s="64" t="s">
        <v>84</v>
      </c>
      <c r="AT97" s="65" t="s">
        <v>85</v>
      </c>
      <c r="AU97" s="65" t="s">
        <v>37</v>
      </c>
      <c r="AV97" s="66" t="s">
        <v>60</v>
      </c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89" s="2" customFormat="1" ht="19.95" customHeight="1">
      <c r="A98" s="31"/>
      <c r="B98" s="32"/>
      <c r="C98" s="31"/>
      <c r="D98" s="211" t="s">
        <v>86</v>
      </c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31"/>
      <c r="AD98" s="31"/>
      <c r="AE98" s="31"/>
      <c r="AF98" s="31"/>
      <c r="AG98" s="208">
        <f>ROUND(AG94 * AS98, 2)</f>
        <v>0</v>
      </c>
      <c r="AH98" s="209"/>
      <c r="AI98" s="209"/>
      <c r="AJ98" s="209"/>
      <c r="AK98" s="209"/>
      <c r="AL98" s="209"/>
      <c r="AM98" s="209"/>
      <c r="AN98" s="209">
        <f>ROUND(AG98 + AV98, 2)</f>
        <v>0</v>
      </c>
      <c r="AO98" s="209"/>
      <c r="AP98" s="209"/>
      <c r="AQ98" s="31"/>
      <c r="AR98" s="32"/>
      <c r="AS98" s="93">
        <v>0</v>
      </c>
      <c r="AT98" s="94" t="s">
        <v>87</v>
      </c>
      <c r="AU98" s="94" t="s">
        <v>38</v>
      </c>
      <c r="AV98" s="95">
        <f>ROUND(IF(AU98="základná",AG98*L32,IF(AU98="znížená",AG98*L33,0)), 2)</f>
        <v>0</v>
      </c>
      <c r="AW98" s="31"/>
      <c r="AX98" s="31"/>
      <c r="AY98" s="31"/>
      <c r="AZ98" s="31"/>
      <c r="BA98" s="31"/>
      <c r="BB98" s="31"/>
      <c r="BC98" s="31"/>
      <c r="BD98" s="31"/>
      <c r="BE98" s="31"/>
      <c r="BV98" s="14" t="s">
        <v>88</v>
      </c>
      <c r="BY98" s="96">
        <f>IF(AU98="základná",AV98,0)</f>
        <v>0</v>
      </c>
      <c r="BZ98" s="96">
        <f>IF(AU98="znížená",AV98,0)</f>
        <v>0</v>
      </c>
      <c r="CA98" s="96">
        <v>0</v>
      </c>
      <c r="CB98" s="96">
        <v>0</v>
      </c>
      <c r="CC98" s="96">
        <v>0</v>
      </c>
      <c r="CD98" s="96">
        <f>IF(AU98="základná",AG98,0)</f>
        <v>0</v>
      </c>
      <c r="CE98" s="96">
        <f>IF(AU98="znížená",AG98,0)</f>
        <v>0</v>
      </c>
      <c r="CF98" s="96">
        <f>IF(AU98="zákl. prenesená",AG98,0)</f>
        <v>0</v>
      </c>
      <c r="CG98" s="96">
        <f>IF(AU98="zníž. prenesená",AG98,0)</f>
        <v>0</v>
      </c>
      <c r="CH98" s="96">
        <f>IF(AU98="nulová",AG98,0)</f>
        <v>0</v>
      </c>
      <c r="CI98" s="14">
        <f>IF(AU98="základná",1,IF(AU98="znížená",2,IF(AU98="zákl. prenesená",4,IF(AU98="zníž. prenesená",5,3))))</f>
        <v>1</v>
      </c>
      <c r="CJ98" s="14">
        <f>IF(AT98="stavebná časť",1,IF(AT98="investičná časť",2,3))</f>
        <v>1</v>
      </c>
      <c r="CK98" s="14" t="str">
        <f>IF(D98="Vyplň vlastné","","x")</f>
        <v>x</v>
      </c>
    </row>
    <row r="99" spans="1:89" s="2" customFormat="1" ht="19.95" customHeight="1">
      <c r="A99" s="31"/>
      <c r="B99" s="32"/>
      <c r="C99" s="31"/>
      <c r="D99" s="210" t="s">
        <v>89</v>
      </c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31"/>
      <c r="AD99" s="31"/>
      <c r="AE99" s="31"/>
      <c r="AF99" s="31"/>
      <c r="AG99" s="208">
        <f>ROUND(AG94 * AS99, 2)</f>
        <v>0</v>
      </c>
      <c r="AH99" s="209"/>
      <c r="AI99" s="209"/>
      <c r="AJ99" s="209"/>
      <c r="AK99" s="209"/>
      <c r="AL99" s="209"/>
      <c r="AM99" s="209"/>
      <c r="AN99" s="209">
        <f>ROUND(AG99 + AV99, 2)</f>
        <v>0</v>
      </c>
      <c r="AO99" s="209"/>
      <c r="AP99" s="209"/>
      <c r="AQ99" s="31"/>
      <c r="AR99" s="32"/>
      <c r="AS99" s="93">
        <v>0</v>
      </c>
      <c r="AT99" s="94" t="s">
        <v>87</v>
      </c>
      <c r="AU99" s="94" t="s">
        <v>38</v>
      </c>
      <c r="AV99" s="95">
        <f>ROUND(IF(AU99="základná",AG99*L32,IF(AU99="znížená",AG99*L33,0)), 2)</f>
        <v>0</v>
      </c>
      <c r="AW99" s="31"/>
      <c r="AX99" s="31"/>
      <c r="AY99" s="31"/>
      <c r="AZ99" s="31"/>
      <c r="BA99" s="31"/>
      <c r="BB99" s="31"/>
      <c r="BC99" s="31"/>
      <c r="BD99" s="31"/>
      <c r="BE99" s="31"/>
      <c r="BV99" s="14" t="s">
        <v>90</v>
      </c>
      <c r="BY99" s="96">
        <f>IF(AU99="základná",AV99,0)</f>
        <v>0</v>
      </c>
      <c r="BZ99" s="96">
        <f>IF(AU99="znížená",AV99,0)</f>
        <v>0</v>
      </c>
      <c r="CA99" s="96">
        <v>0</v>
      </c>
      <c r="CB99" s="96">
        <v>0</v>
      </c>
      <c r="CC99" s="96">
        <v>0</v>
      </c>
      <c r="CD99" s="96">
        <f>IF(AU99="základná",AG99,0)</f>
        <v>0</v>
      </c>
      <c r="CE99" s="96">
        <f>IF(AU99="znížená",AG99,0)</f>
        <v>0</v>
      </c>
      <c r="CF99" s="96">
        <f>IF(AU99="zákl. prenesená",AG99,0)</f>
        <v>0</v>
      </c>
      <c r="CG99" s="96">
        <f>IF(AU99="zníž. prenesená",AG99,0)</f>
        <v>0</v>
      </c>
      <c r="CH99" s="96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/>
      </c>
    </row>
    <row r="100" spans="1:89" s="2" customFormat="1" ht="19.95" customHeight="1">
      <c r="A100" s="31"/>
      <c r="B100" s="32"/>
      <c r="C100" s="31"/>
      <c r="D100" s="210" t="s">
        <v>89</v>
      </c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31"/>
      <c r="AD100" s="31"/>
      <c r="AE100" s="31"/>
      <c r="AF100" s="31"/>
      <c r="AG100" s="208">
        <f>ROUND(AG94 * AS100, 2)</f>
        <v>0</v>
      </c>
      <c r="AH100" s="209"/>
      <c r="AI100" s="209"/>
      <c r="AJ100" s="209"/>
      <c r="AK100" s="209"/>
      <c r="AL100" s="209"/>
      <c r="AM100" s="209"/>
      <c r="AN100" s="209">
        <f>ROUND(AG100 + AV100, 2)</f>
        <v>0</v>
      </c>
      <c r="AO100" s="209"/>
      <c r="AP100" s="209"/>
      <c r="AQ100" s="31"/>
      <c r="AR100" s="32"/>
      <c r="AS100" s="93">
        <v>0</v>
      </c>
      <c r="AT100" s="94" t="s">
        <v>87</v>
      </c>
      <c r="AU100" s="94" t="s">
        <v>38</v>
      </c>
      <c r="AV100" s="95">
        <f>ROUND(IF(AU100="základná",AG100*L32,IF(AU100="znížená",AG100*L33,0)), 2)</f>
        <v>0</v>
      </c>
      <c r="AW100" s="31"/>
      <c r="AX100" s="31"/>
      <c r="AY100" s="31"/>
      <c r="AZ100" s="31"/>
      <c r="BA100" s="31"/>
      <c r="BB100" s="31"/>
      <c r="BC100" s="31"/>
      <c r="BD100" s="31"/>
      <c r="BE100" s="31"/>
      <c r="BV100" s="14" t="s">
        <v>90</v>
      </c>
      <c r="BY100" s="96">
        <f>IF(AU100="základná",AV100,0)</f>
        <v>0</v>
      </c>
      <c r="BZ100" s="96">
        <f>IF(AU100="znížená",AV100,0)</f>
        <v>0</v>
      </c>
      <c r="CA100" s="96">
        <v>0</v>
      </c>
      <c r="CB100" s="96">
        <v>0</v>
      </c>
      <c r="CC100" s="96">
        <v>0</v>
      </c>
      <c r="CD100" s="96">
        <f>IF(AU100="základná",AG100,0)</f>
        <v>0</v>
      </c>
      <c r="CE100" s="96">
        <f>IF(AU100="znížená",AG100,0)</f>
        <v>0</v>
      </c>
      <c r="CF100" s="96">
        <f>IF(AU100="zákl. prenesená",AG100,0)</f>
        <v>0</v>
      </c>
      <c r="CG100" s="96">
        <f>IF(AU100="zníž. prenesená",AG100,0)</f>
        <v>0</v>
      </c>
      <c r="CH100" s="96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pans="1:89" s="2" customFormat="1" ht="19.95" customHeight="1">
      <c r="A101" s="31"/>
      <c r="B101" s="32"/>
      <c r="C101" s="31"/>
      <c r="D101" s="210" t="s">
        <v>89</v>
      </c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31"/>
      <c r="AD101" s="31"/>
      <c r="AE101" s="31"/>
      <c r="AF101" s="31"/>
      <c r="AG101" s="208">
        <f>ROUND(AG94 * AS101, 2)</f>
        <v>0</v>
      </c>
      <c r="AH101" s="209"/>
      <c r="AI101" s="209"/>
      <c r="AJ101" s="209"/>
      <c r="AK101" s="209"/>
      <c r="AL101" s="209"/>
      <c r="AM101" s="209"/>
      <c r="AN101" s="209">
        <f>ROUND(AG101 + AV101, 2)</f>
        <v>0</v>
      </c>
      <c r="AO101" s="209"/>
      <c r="AP101" s="209"/>
      <c r="AQ101" s="31"/>
      <c r="AR101" s="32"/>
      <c r="AS101" s="97">
        <v>0</v>
      </c>
      <c r="AT101" s="98" t="s">
        <v>87</v>
      </c>
      <c r="AU101" s="98" t="s">
        <v>38</v>
      </c>
      <c r="AV101" s="99">
        <f>ROUND(IF(AU101="základná",AG101*L32,IF(AU101="znížená",AG101*L33,0)), 2)</f>
        <v>0</v>
      </c>
      <c r="AW101" s="31"/>
      <c r="AX101" s="31"/>
      <c r="AY101" s="31"/>
      <c r="AZ101" s="31"/>
      <c r="BA101" s="31"/>
      <c r="BB101" s="31"/>
      <c r="BC101" s="31"/>
      <c r="BD101" s="31"/>
      <c r="BE101" s="31"/>
      <c r="BV101" s="14" t="s">
        <v>90</v>
      </c>
      <c r="BY101" s="96">
        <f>IF(AU101="základná",AV101,0)</f>
        <v>0</v>
      </c>
      <c r="BZ101" s="96">
        <f>IF(AU101="znížená",AV101,0)</f>
        <v>0</v>
      </c>
      <c r="CA101" s="96">
        <v>0</v>
      </c>
      <c r="CB101" s="96">
        <v>0</v>
      </c>
      <c r="CC101" s="96">
        <v>0</v>
      </c>
      <c r="CD101" s="96">
        <f>IF(AU101="základná",AG101,0)</f>
        <v>0</v>
      </c>
      <c r="CE101" s="96">
        <f>IF(AU101="znížená",AG101,0)</f>
        <v>0</v>
      </c>
      <c r="CF101" s="96">
        <f>IF(AU101="zákl. prenesená",AG101,0)</f>
        <v>0</v>
      </c>
      <c r="CG101" s="96">
        <f>IF(AU101="zníž. prenesená",AG101,0)</f>
        <v>0</v>
      </c>
      <c r="CH101" s="96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pans="1:89" s="2" customFormat="1" ht="10.8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2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89" s="2" customFormat="1" ht="30" customHeight="1">
      <c r="A103" s="31"/>
      <c r="B103" s="32"/>
      <c r="C103" s="100" t="s">
        <v>91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224">
        <f>ROUND(AG94 + AG97, 2)</f>
        <v>0</v>
      </c>
      <c r="AH103" s="224"/>
      <c r="AI103" s="224"/>
      <c r="AJ103" s="224"/>
      <c r="AK103" s="224"/>
      <c r="AL103" s="224"/>
      <c r="AM103" s="224"/>
      <c r="AN103" s="224">
        <f>ROUND(AN94 + AN97, 2)</f>
        <v>0</v>
      </c>
      <c r="AO103" s="224"/>
      <c r="AP103" s="224"/>
      <c r="AQ103" s="101"/>
      <c r="AR103" s="32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89" s="2" customFormat="1" ht="6.9" customHeight="1">
      <c r="A104" s="31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32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</sheetData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AG97:AM97"/>
    <mergeCell ref="AN97:AP97"/>
    <mergeCell ref="AG98:AM98"/>
    <mergeCell ref="D98:AB98"/>
    <mergeCell ref="AN98:AP98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L33:P33"/>
    <mergeCell ref="AK33:AO33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01.1 - Stavebná časť - h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2"/>
  <sheetViews>
    <sheetView showGridLines="0" workbookViewId="0">
      <selection activeCell="V183" sqref="V18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92</v>
      </c>
      <c r="L4" s="17"/>
      <c r="M4" s="103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7" t="str">
        <f>'Rekapitulácia stavby'!K6</f>
        <v>Rekonštrukcia chodieb a vestibulu školy ZŠ Železničná</v>
      </c>
      <c r="F7" s="258"/>
      <c r="G7" s="258"/>
      <c r="H7" s="258"/>
      <c r="L7" s="17"/>
    </row>
    <row r="8" spans="1:46" s="2" customFormat="1" ht="12" customHeight="1">
      <c r="A8" s="31"/>
      <c r="B8" s="32"/>
      <c r="C8" s="31"/>
      <c r="D8" s="24" t="s">
        <v>93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47" t="s">
        <v>94</v>
      </c>
      <c r="F9" s="259"/>
      <c r="G9" s="259"/>
      <c r="H9" s="259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4" t="s">
        <v>16</v>
      </c>
      <c r="E11" s="31"/>
      <c r="F11" s="22" t="s">
        <v>1</v>
      </c>
      <c r="G11" s="31"/>
      <c r="H11" s="31"/>
      <c r="I11" s="24" t="s">
        <v>17</v>
      </c>
      <c r="J11" s="22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4" t="s">
        <v>18</v>
      </c>
      <c r="E12" s="31"/>
      <c r="F12" s="22" t="s">
        <v>19</v>
      </c>
      <c r="G12" s="31"/>
      <c r="H12" s="31"/>
      <c r="I12" s="24" t="s">
        <v>20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4" t="s">
        <v>21</v>
      </c>
      <c r="E14" s="31"/>
      <c r="F14" s="31"/>
      <c r="G14" s="31"/>
      <c r="H14" s="31"/>
      <c r="I14" s="24" t="s">
        <v>22</v>
      </c>
      <c r="J14" s="22" t="str">
        <f>IF('Rekapitulácia stavby'!AN10="","",'Rekapitulácia stavby'!AN10)</f>
        <v/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2" t="str">
        <f>IF('Rekapitulácia stavby'!E11="","",'Rekapitulácia stavby'!E11)</f>
        <v xml:space="preserve"> </v>
      </c>
      <c r="F15" s="31"/>
      <c r="G15" s="31"/>
      <c r="H15" s="31"/>
      <c r="I15" s="24" t="s">
        <v>23</v>
      </c>
      <c r="J15" s="22" t="str">
        <f>IF('Rekapitulácia stavby'!AN11="","",'Rekapitulácia stavby'!AN11)</f>
        <v/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4" t="s">
        <v>24</v>
      </c>
      <c r="E17" s="31"/>
      <c r="F17" s="31"/>
      <c r="G17" s="31"/>
      <c r="H17" s="31"/>
      <c r="I17" s="24" t="s">
        <v>22</v>
      </c>
      <c r="J17" s="25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0" t="str">
        <f>'Rekapitulácia stavby'!E14</f>
        <v>Vyplň údaj</v>
      </c>
      <c r="F18" s="228"/>
      <c r="G18" s="228"/>
      <c r="H18" s="228"/>
      <c r="I18" s="24" t="s">
        <v>23</v>
      </c>
      <c r="J18" s="25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4" t="s">
        <v>26</v>
      </c>
      <c r="E20" s="31"/>
      <c r="F20" s="31"/>
      <c r="G20" s="31"/>
      <c r="H20" s="31"/>
      <c r="I20" s="24" t="s">
        <v>22</v>
      </c>
      <c r="J20" s="22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2" t="str">
        <f>IF('Rekapitulácia stavby'!E17="","",'Rekapitulácia stavby'!E17)</f>
        <v xml:space="preserve"> </v>
      </c>
      <c r="F21" s="31"/>
      <c r="G21" s="31"/>
      <c r="H21" s="31"/>
      <c r="I21" s="24" t="s">
        <v>23</v>
      </c>
      <c r="J21" s="22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4" t="s">
        <v>28</v>
      </c>
      <c r="E23" s="31"/>
      <c r="F23" s="31"/>
      <c r="G23" s="31"/>
      <c r="H23" s="31"/>
      <c r="I23" s="24" t="s">
        <v>22</v>
      </c>
      <c r="J23" s="22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2" t="s">
        <v>29</v>
      </c>
      <c r="F24" s="31"/>
      <c r="G24" s="31"/>
      <c r="H24" s="31"/>
      <c r="I24" s="24" t="s">
        <v>23</v>
      </c>
      <c r="J24" s="22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4" t="s">
        <v>30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4"/>
      <c r="B27" s="105"/>
      <c r="C27" s="104"/>
      <c r="D27" s="104"/>
      <c r="E27" s="232" t="s">
        <v>1</v>
      </c>
      <c r="F27" s="232"/>
      <c r="G27" s="232"/>
      <c r="H27" s="232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2"/>
      <c r="C30" s="31"/>
      <c r="D30" s="22" t="s">
        <v>95</v>
      </c>
      <c r="E30" s="31"/>
      <c r="F30" s="31"/>
      <c r="G30" s="31"/>
      <c r="H30" s="31"/>
      <c r="I30" s="31"/>
      <c r="J30" s="30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2"/>
      <c r="C31" s="31"/>
      <c r="D31" s="29" t="s">
        <v>86</v>
      </c>
      <c r="E31" s="31"/>
      <c r="F31" s="31"/>
      <c r="G31" s="31"/>
      <c r="H31" s="31"/>
      <c r="I31" s="31"/>
      <c r="J31" s="30">
        <f>J111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7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2"/>
      <c r="C35" s="31"/>
      <c r="D35" s="108" t="s">
        <v>37</v>
      </c>
      <c r="E35" s="37" t="s">
        <v>38</v>
      </c>
      <c r="F35" s="109">
        <f>ROUND((ROUND((SUM(BE111:BE118) + SUM(BE138:BE185)),  2) + SUM(BE187:BE191)), 2)</f>
        <v>0</v>
      </c>
      <c r="G35" s="110"/>
      <c r="H35" s="110"/>
      <c r="I35" s="111">
        <v>0.2</v>
      </c>
      <c r="J35" s="109">
        <f>ROUND((ROUND(((SUM(BE111:BE118) + SUM(BE138:BE185))*I35),  2) + (SUM(BE187:BE191)*I35)),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37" t="s">
        <v>39</v>
      </c>
      <c r="F36" s="109">
        <f>ROUND((ROUND((SUM(BF111:BF118) + SUM(BF138:BF185)),  2) + SUM(BF187:BF191)), 2)</f>
        <v>0</v>
      </c>
      <c r="G36" s="110"/>
      <c r="H36" s="110"/>
      <c r="I36" s="111">
        <v>0.2</v>
      </c>
      <c r="J36" s="109">
        <f>ROUND((ROUND(((SUM(BF111:BF118) + SUM(BF138:BF185))*I36),  2) + (SUM(BF187:BF191)*I36)),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4" t="s">
        <v>40</v>
      </c>
      <c r="F37" s="112">
        <f>ROUND((ROUND((SUM(BG111:BG118) + SUM(BG138:BG185)),  2) + SUM(BG187:BG191)), 2)</f>
        <v>0</v>
      </c>
      <c r="G37" s="31"/>
      <c r="H37" s="31"/>
      <c r="I37" s="113">
        <v>0.2</v>
      </c>
      <c r="J37" s="112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2"/>
      <c r="C38" s="31"/>
      <c r="D38" s="31"/>
      <c r="E38" s="24" t="s">
        <v>41</v>
      </c>
      <c r="F38" s="112">
        <f>ROUND((ROUND((SUM(BH111:BH118) + SUM(BH138:BH185)),  2) + SUM(BH187:BH191)), 2)</f>
        <v>0</v>
      </c>
      <c r="G38" s="31"/>
      <c r="H38" s="31"/>
      <c r="I38" s="113">
        <v>0.2</v>
      </c>
      <c r="J38" s="112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37" t="s">
        <v>42</v>
      </c>
      <c r="F39" s="109">
        <f>ROUND((ROUND((SUM(BI111:BI118) + SUM(BI138:BI185)),  2) + SUM(BI187:BI191)), 2)</f>
        <v>0</v>
      </c>
      <c r="G39" s="110"/>
      <c r="H39" s="110"/>
      <c r="I39" s="111">
        <v>0</v>
      </c>
      <c r="J39" s="109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1"/>
      <c r="D41" s="114" t="s">
        <v>43</v>
      </c>
      <c r="E41" s="62"/>
      <c r="F41" s="62"/>
      <c r="G41" s="115" t="s">
        <v>44</v>
      </c>
      <c r="H41" s="116" t="s">
        <v>45</v>
      </c>
      <c r="I41" s="62"/>
      <c r="J41" s="117">
        <f>SUM(J32:J39)</f>
        <v>0</v>
      </c>
      <c r="K41" s="118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2"/>
      <c r="C61" s="31"/>
      <c r="D61" s="47" t="s">
        <v>48</v>
      </c>
      <c r="E61" s="34"/>
      <c r="F61" s="119" t="s">
        <v>49</v>
      </c>
      <c r="G61" s="47" t="s">
        <v>48</v>
      </c>
      <c r="H61" s="34"/>
      <c r="I61" s="34"/>
      <c r="J61" s="120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2"/>
      <c r="C76" s="31"/>
      <c r="D76" s="47" t="s">
        <v>48</v>
      </c>
      <c r="E76" s="34"/>
      <c r="F76" s="119" t="s">
        <v>49</v>
      </c>
      <c r="G76" s="47" t="s">
        <v>48</v>
      </c>
      <c r="H76" s="34"/>
      <c r="I76" s="34"/>
      <c r="J76" s="120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18" t="s">
        <v>96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4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7" t="str">
        <f>E7</f>
        <v>Rekonštrukcia chodieb a vestibulu školy ZŠ Železničná</v>
      </c>
      <c r="F85" s="258"/>
      <c r="G85" s="258"/>
      <c r="H85" s="258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4" t="s">
        <v>93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47" t="str">
        <f>E9</f>
        <v>01.1 - Stavebná časť - hlavný objekt</v>
      </c>
      <c r="F87" s="259"/>
      <c r="G87" s="259"/>
      <c r="H87" s="259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4" t="s">
        <v>18</v>
      </c>
      <c r="D89" s="31"/>
      <c r="E89" s="31"/>
      <c r="F89" s="22" t="str">
        <f>F12</f>
        <v xml:space="preserve"> </v>
      </c>
      <c r="G89" s="31"/>
      <c r="H89" s="31"/>
      <c r="I89" s="24" t="s">
        <v>20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4" t="s">
        <v>21</v>
      </c>
      <c r="D91" s="31"/>
      <c r="E91" s="31"/>
      <c r="F91" s="22" t="str">
        <f>E15</f>
        <v xml:space="preserve"> </v>
      </c>
      <c r="G91" s="31"/>
      <c r="H91" s="31"/>
      <c r="I91" s="24" t="s">
        <v>26</v>
      </c>
      <c r="J91" s="27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4" t="s">
        <v>24</v>
      </c>
      <c r="D92" s="31"/>
      <c r="E92" s="31"/>
      <c r="F92" s="22" t="str">
        <f>IF(E18="","",E18)</f>
        <v>Vyplň údaj</v>
      </c>
      <c r="G92" s="31"/>
      <c r="H92" s="31"/>
      <c r="I92" s="24" t="s">
        <v>28</v>
      </c>
      <c r="J92" s="27" t="str">
        <f>E24</f>
        <v>ROZING s.r.o.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21" t="s">
        <v>97</v>
      </c>
      <c r="D94" s="101"/>
      <c r="E94" s="101"/>
      <c r="F94" s="101"/>
      <c r="G94" s="101"/>
      <c r="H94" s="101"/>
      <c r="I94" s="101"/>
      <c r="J94" s="122" t="s">
        <v>98</v>
      </c>
      <c r="K94" s="101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23" t="s">
        <v>99</v>
      </c>
      <c r="D96" s="31"/>
      <c r="E96" s="31"/>
      <c r="F96" s="31"/>
      <c r="G96" s="31"/>
      <c r="H96" s="31"/>
      <c r="I96" s="31"/>
      <c r="J96" s="73">
        <f>J138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100</v>
      </c>
    </row>
    <row r="97" spans="1:65" s="9" customFormat="1" ht="24.9" customHeight="1">
      <c r="B97" s="124"/>
      <c r="D97" s="125" t="s">
        <v>101</v>
      </c>
      <c r="E97" s="126"/>
      <c r="F97" s="126"/>
      <c r="G97" s="126"/>
      <c r="H97" s="126"/>
      <c r="I97" s="126"/>
      <c r="J97" s="127">
        <f>J139</f>
        <v>0</v>
      </c>
      <c r="L97" s="124"/>
    </row>
    <row r="98" spans="1:65" s="10" customFormat="1" ht="19.95" customHeight="1">
      <c r="B98" s="128"/>
      <c r="D98" s="129" t="s">
        <v>102</v>
      </c>
      <c r="E98" s="130"/>
      <c r="F98" s="130"/>
      <c r="G98" s="130"/>
      <c r="H98" s="130"/>
      <c r="I98" s="130"/>
      <c r="J98" s="131">
        <f>J140</f>
        <v>0</v>
      </c>
      <c r="L98" s="128"/>
    </row>
    <row r="99" spans="1:65" s="10" customFormat="1" ht="19.95" customHeight="1">
      <c r="B99" s="128"/>
      <c r="D99" s="129" t="s">
        <v>103</v>
      </c>
      <c r="E99" s="130"/>
      <c r="F99" s="130"/>
      <c r="G99" s="130"/>
      <c r="H99" s="130"/>
      <c r="I99" s="130"/>
      <c r="J99" s="131">
        <f>J144</f>
        <v>0</v>
      </c>
      <c r="L99" s="128"/>
    </row>
    <row r="100" spans="1:65" s="10" customFormat="1" ht="19.95" customHeight="1">
      <c r="B100" s="128"/>
      <c r="D100" s="129" t="s">
        <v>104</v>
      </c>
      <c r="E100" s="130"/>
      <c r="F100" s="130"/>
      <c r="G100" s="130"/>
      <c r="H100" s="130"/>
      <c r="I100" s="130"/>
      <c r="J100" s="131">
        <f>J152</f>
        <v>0</v>
      </c>
      <c r="L100" s="128"/>
    </row>
    <row r="101" spans="1:65" s="9" customFormat="1" ht="24.9" customHeight="1">
      <c r="B101" s="124"/>
      <c r="D101" s="125" t="s">
        <v>105</v>
      </c>
      <c r="E101" s="126"/>
      <c r="F101" s="126"/>
      <c r="G101" s="126"/>
      <c r="H101" s="126"/>
      <c r="I101" s="126"/>
      <c r="J101" s="127">
        <f>J154</f>
        <v>0</v>
      </c>
      <c r="L101" s="124"/>
    </row>
    <row r="102" spans="1:65" s="10" customFormat="1" ht="19.95" customHeight="1">
      <c r="B102" s="128"/>
      <c r="D102" s="129" t="s">
        <v>106</v>
      </c>
      <c r="E102" s="130"/>
      <c r="F102" s="130"/>
      <c r="G102" s="130"/>
      <c r="H102" s="130"/>
      <c r="I102" s="130"/>
      <c r="J102" s="131">
        <f>J155</f>
        <v>0</v>
      </c>
      <c r="L102" s="128"/>
    </row>
    <row r="103" spans="1:65" s="10" customFormat="1" ht="19.95" customHeight="1">
      <c r="B103" s="128"/>
      <c r="D103" s="129" t="s">
        <v>107</v>
      </c>
      <c r="E103" s="130"/>
      <c r="F103" s="130"/>
      <c r="G103" s="130"/>
      <c r="H103" s="130"/>
      <c r="I103" s="130"/>
      <c r="J103" s="131">
        <f>J164</f>
        <v>0</v>
      </c>
      <c r="L103" s="128"/>
    </row>
    <row r="104" spans="1:65" s="10" customFormat="1" ht="19.95" customHeight="1">
      <c r="B104" s="128"/>
      <c r="D104" s="129" t="s">
        <v>108</v>
      </c>
      <c r="E104" s="130"/>
      <c r="F104" s="130"/>
      <c r="G104" s="130"/>
      <c r="H104" s="130"/>
      <c r="I104" s="130"/>
      <c r="J104" s="131">
        <f>J168</f>
        <v>0</v>
      </c>
      <c r="L104" s="128"/>
    </row>
    <row r="105" spans="1:65" s="10" customFormat="1" ht="19.95" customHeight="1">
      <c r="B105" s="128"/>
      <c r="D105" s="129" t="s">
        <v>109</v>
      </c>
      <c r="E105" s="130"/>
      <c r="F105" s="130"/>
      <c r="G105" s="130"/>
      <c r="H105" s="130"/>
      <c r="I105" s="130"/>
      <c r="J105" s="131">
        <f>J172</f>
        <v>0</v>
      </c>
      <c r="L105" s="128"/>
    </row>
    <row r="106" spans="1:65" s="10" customFormat="1" ht="19.95" customHeight="1">
      <c r="B106" s="128"/>
      <c r="D106" s="129" t="s">
        <v>110</v>
      </c>
      <c r="E106" s="130"/>
      <c r="F106" s="130"/>
      <c r="G106" s="130"/>
      <c r="H106" s="130"/>
      <c r="I106" s="130"/>
      <c r="J106" s="131">
        <f>J177</f>
        <v>0</v>
      </c>
      <c r="L106" s="128"/>
    </row>
    <row r="107" spans="1:65" s="9" customFormat="1" ht="24.9" customHeight="1">
      <c r="B107" s="124"/>
      <c r="D107" s="125" t="s">
        <v>111</v>
      </c>
      <c r="E107" s="126"/>
      <c r="F107" s="126"/>
      <c r="G107" s="126"/>
      <c r="H107" s="126"/>
      <c r="I107" s="126"/>
      <c r="J107" s="127">
        <f>J179</f>
        <v>0</v>
      </c>
      <c r="L107" s="124"/>
    </row>
    <row r="108" spans="1:65" s="9" customFormat="1" ht="21.75" customHeight="1">
      <c r="B108" s="124"/>
      <c r="D108" s="132" t="s">
        <v>112</v>
      </c>
      <c r="J108" s="133">
        <f>J186</f>
        <v>0</v>
      </c>
      <c r="L108" s="124"/>
    </row>
    <row r="109" spans="1:65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23" t="s">
        <v>113</v>
      </c>
      <c r="D111" s="31"/>
      <c r="E111" s="31"/>
      <c r="F111" s="31"/>
      <c r="G111" s="31"/>
      <c r="H111" s="31"/>
      <c r="I111" s="31"/>
      <c r="J111" s="134">
        <f>ROUND(J112 + J113 + J114 + J115 + J116 + J117,2)</f>
        <v>0</v>
      </c>
      <c r="K111" s="31"/>
      <c r="L111" s="44"/>
      <c r="N111" s="135" t="s">
        <v>37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18" customHeight="1">
      <c r="A112" s="31"/>
      <c r="B112" s="136"/>
      <c r="C112" s="137"/>
      <c r="D112" s="210" t="s">
        <v>114</v>
      </c>
      <c r="E112" s="256"/>
      <c r="F112" s="256"/>
      <c r="G112" s="137"/>
      <c r="H112" s="137"/>
      <c r="I112" s="137"/>
      <c r="J112" s="92">
        <v>0</v>
      </c>
      <c r="K112" s="137"/>
      <c r="L112" s="139"/>
      <c r="M112" s="140"/>
      <c r="N112" s="141" t="s">
        <v>39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115</v>
      </c>
      <c r="AZ112" s="140"/>
      <c r="BA112" s="140"/>
      <c r="BB112" s="140"/>
      <c r="BC112" s="140"/>
      <c r="BD112" s="140"/>
      <c r="BE112" s="143">
        <f t="shared" ref="BE112:BE117" si="0">IF(N112="základná",J112,0)</f>
        <v>0</v>
      </c>
      <c r="BF112" s="143">
        <f t="shared" ref="BF112:BF117" si="1">IF(N112="znížená",J112,0)</f>
        <v>0</v>
      </c>
      <c r="BG112" s="143">
        <f t="shared" ref="BG112:BG117" si="2">IF(N112="zákl. prenesená",J112,0)</f>
        <v>0</v>
      </c>
      <c r="BH112" s="143">
        <f t="shared" ref="BH112:BH117" si="3">IF(N112="zníž. prenesená",J112,0)</f>
        <v>0</v>
      </c>
      <c r="BI112" s="143">
        <f t="shared" ref="BI112:BI117" si="4">IF(N112="nulová",J112,0)</f>
        <v>0</v>
      </c>
      <c r="BJ112" s="142" t="s">
        <v>116</v>
      </c>
      <c r="BK112" s="140"/>
      <c r="BL112" s="140"/>
      <c r="BM112" s="140"/>
    </row>
    <row r="113" spans="1:65" s="2" customFormat="1" ht="18" customHeight="1">
      <c r="A113" s="31"/>
      <c r="B113" s="136"/>
      <c r="C113" s="137"/>
      <c r="D113" s="210" t="s">
        <v>117</v>
      </c>
      <c r="E113" s="256"/>
      <c r="F113" s="256"/>
      <c r="G113" s="137"/>
      <c r="H113" s="137"/>
      <c r="I113" s="137"/>
      <c r="J113" s="92">
        <v>0</v>
      </c>
      <c r="K113" s="137"/>
      <c r="L113" s="139"/>
      <c r="M113" s="140"/>
      <c r="N113" s="141" t="s">
        <v>39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115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116</v>
      </c>
      <c r="BK113" s="140"/>
      <c r="BL113" s="140"/>
      <c r="BM113" s="140"/>
    </row>
    <row r="114" spans="1:65" s="2" customFormat="1" ht="18" customHeight="1">
      <c r="A114" s="31"/>
      <c r="B114" s="136"/>
      <c r="C114" s="137"/>
      <c r="D114" s="210" t="s">
        <v>118</v>
      </c>
      <c r="E114" s="256"/>
      <c r="F114" s="256"/>
      <c r="G114" s="137"/>
      <c r="H114" s="137"/>
      <c r="I114" s="137"/>
      <c r="J114" s="92">
        <v>0</v>
      </c>
      <c r="K114" s="137"/>
      <c r="L114" s="139"/>
      <c r="M114" s="140"/>
      <c r="N114" s="141" t="s">
        <v>39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115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116</v>
      </c>
      <c r="BK114" s="140"/>
      <c r="BL114" s="140"/>
      <c r="BM114" s="140"/>
    </row>
    <row r="115" spans="1:65" s="2" customFormat="1" ht="18" customHeight="1">
      <c r="A115" s="31"/>
      <c r="B115" s="136"/>
      <c r="C115" s="137"/>
      <c r="D115" s="210" t="s">
        <v>119</v>
      </c>
      <c r="E115" s="256"/>
      <c r="F115" s="256"/>
      <c r="G115" s="137"/>
      <c r="H115" s="137"/>
      <c r="I115" s="137"/>
      <c r="J115" s="92">
        <v>0</v>
      </c>
      <c r="K115" s="137"/>
      <c r="L115" s="139"/>
      <c r="M115" s="140"/>
      <c r="N115" s="141" t="s">
        <v>39</v>
      </c>
      <c r="O115" s="140"/>
      <c r="P115" s="140"/>
      <c r="Q115" s="140"/>
      <c r="R115" s="140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2" t="s">
        <v>115</v>
      </c>
      <c r="AZ115" s="140"/>
      <c r="BA115" s="140"/>
      <c r="BB115" s="140"/>
      <c r="BC115" s="140"/>
      <c r="BD115" s="140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116</v>
      </c>
      <c r="BK115" s="140"/>
      <c r="BL115" s="140"/>
      <c r="BM115" s="140"/>
    </row>
    <row r="116" spans="1:65" s="2" customFormat="1" ht="18" customHeight="1">
      <c r="A116" s="31"/>
      <c r="B116" s="136"/>
      <c r="C116" s="137"/>
      <c r="D116" s="210" t="s">
        <v>120</v>
      </c>
      <c r="E116" s="256"/>
      <c r="F116" s="256"/>
      <c r="G116" s="137"/>
      <c r="H116" s="137"/>
      <c r="I116" s="137"/>
      <c r="J116" s="92">
        <v>0</v>
      </c>
      <c r="K116" s="137"/>
      <c r="L116" s="139"/>
      <c r="M116" s="140"/>
      <c r="N116" s="141" t="s">
        <v>39</v>
      </c>
      <c r="O116" s="140"/>
      <c r="P116" s="140"/>
      <c r="Q116" s="140"/>
      <c r="R116" s="140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2" t="s">
        <v>115</v>
      </c>
      <c r="AZ116" s="140"/>
      <c r="BA116" s="140"/>
      <c r="BB116" s="140"/>
      <c r="BC116" s="140"/>
      <c r="BD116" s="140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116</v>
      </c>
      <c r="BK116" s="140"/>
      <c r="BL116" s="140"/>
      <c r="BM116" s="140"/>
    </row>
    <row r="117" spans="1:65" s="2" customFormat="1" ht="18" customHeight="1">
      <c r="A117" s="31"/>
      <c r="B117" s="136"/>
      <c r="C117" s="137"/>
      <c r="D117" s="138" t="s">
        <v>121</v>
      </c>
      <c r="E117" s="137"/>
      <c r="F117" s="137"/>
      <c r="G117" s="137"/>
      <c r="H117" s="137"/>
      <c r="I117" s="137"/>
      <c r="J117" s="92">
        <f>ROUND(J30*T117,2)</f>
        <v>0</v>
      </c>
      <c r="K117" s="137"/>
      <c r="L117" s="139"/>
      <c r="M117" s="140"/>
      <c r="N117" s="141" t="s">
        <v>39</v>
      </c>
      <c r="O117" s="140"/>
      <c r="P117" s="140"/>
      <c r="Q117" s="140"/>
      <c r="R117" s="140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2" t="s">
        <v>122</v>
      </c>
      <c r="AZ117" s="140"/>
      <c r="BA117" s="140"/>
      <c r="BB117" s="140"/>
      <c r="BC117" s="140"/>
      <c r="BD117" s="140"/>
      <c r="BE117" s="143">
        <f t="shared" si="0"/>
        <v>0</v>
      </c>
      <c r="BF117" s="143">
        <f t="shared" si="1"/>
        <v>0</v>
      </c>
      <c r="BG117" s="143">
        <f t="shared" si="2"/>
        <v>0</v>
      </c>
      <c r="BH117" s="143">
        <f t="shared" si="3"/>
        <v>0</v>
      </c>
      <c r="BI117" s="143">
        <f t="shared" si="4"/>
        <v>0</v>
      </c>
      <c r="BJ117" s="142" t="s">
        <v>116</v>
      </c>
      <c r="BK117" s="140"/>
      <c r="BL117" s="140"/>
      <c r="BM117" s="140"/>
    </row>
    <row r="118" spans="1:65" s="2" customForma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9.25" customHeight="1">
      <c r="A119" s="31"/>
      <c r="B119" s="32"/>
      <c r="C119" s="100" t="s">
        <v>91</v>
      </c>
      <c r="D119" s="101"/>
      <c r="E119" s="101"/>
      <c r="F119" s="101"/>
      <c r="G119" s="101"/>
      <c r="H119" s="101"/>
      <c r="I119" s="101"/>
      <c r="J119" s="102">
        <f>ROUND(J96+J111,2)</f>
        <v>0</v>
      </c>
      <c r="K119" s="10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" customHeight="1">
      <c r="A120" s="31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4" spans="1:65" s="2" customFormat="1" ht="6.9" customHeight="1">
      <c r="A124" s="31"/>
      <c r="B124" s="51"/>
      <c r="C124" s="52"/>
      <c r="D124" s="52"/>
      <c r="E124" s="52"/>
      <c r="F124" s="52"/>
      <c r="G124" s="52"/>
      <c r="H124" s="52"/>
      <c r="I124" s="52"/>
      <c r="J124" s="52"/>
      <c r="K124" s="52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4.9" customHeight="1">
      <c r="A125" s="31"/>
      <c r="B125" s="32"/>
      <c r="C125" s="18" t="s">
        <v>123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4" t="s">
        <v>15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16.5" customHeight="1">
      <c r="A128" s="31"/>
      <c r="B128" s="32"/>
      <c r="C128" s="31"/>
      <c r="D128" s="31"/>
      <c r="E128" s="257" t="str">
        <f>E7</f>
        <v>Rekonštrukcia chodieb a vestibulu školy ZŠ Železničná</v>
      </c>
      <c r="F128" s="258"/>
      <c r="G128" s="258"/>
      <c r="H128" s="258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4" t="s">
        <v>93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6.5" customHeight="1">
      <c r="A130" s="31"/>
      <c r="B130" s="32"/>
      <c r="C130" s="31"/>
      <c r="D130" s="31"/>
      <c r="E130" s="247" t="str">
        <f>E9</f>
        <v>01.1 - Stavebná časť - hlavný objekt</v>
      </c>
      <c r="F130" s="259"/>
      <c r="G130" s="259"/>
      <c r="H130" s="259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>
      <c r="A132" s="31"/>
      <c r="B132" s="32"/>
      <c r="C132" s="24" t="s">
        <v>18</v>
      </c>
      <c r="D132" s="31"/>
      <c r="E132" s="31"/>
      <c r="F132" s="22" t="str">
        <f>F12</f>
        <v xml:space="preserve"> </v>
      </c>
      <c r="G132" s="31"/>
      <c r="H132" s="31"/>
      <c r="I132" s="24" t="s">
        <v>20</v>
      </c>
      <c r="J132" s="57" t="str">
        <f>IF(J12="","",J12)</f>
        <v>Vyplň údaj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6.9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15" customHeight="1">
      <c r="A134" s="31"/>
      <c r="B134" s="32"/>
      <c r="C134" s="24" t="s">
        <v>21</v>
      </c>
      <c r="D134" s="31"/>
      <c r="E134" s="31"/>
      <c r="F134" s="22" t="str">
        <f>E15</f>
        <v xml:space="preserve"> </v>
      </c>
      <c r="G134" s="31"/>
      <c r="H134" s="31"/>
      <c r="I134" s="24" t="s">
        <v>26</v>
      </c>
      <c r="J134" s="27" t="str">
        <f>E21</f>
        <v xml:space="preserve"> </v>
      </c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15" customHeight="1">
      <c r="A135" s="31"/>
      <c r="B135" s="32"/>
      <c r="C135" s="24" t="s">
        <v>24</v>
      </c>
      <c r="D135" s="31"/>
      <c r="E135" s="31"/>
      <c r="F135" s="22" t="str">
        <f>IF(E18="","",E18)</f>
        <v>Vyplň údaj</v>
      </c>
      <c r="G135" s="31"/>
      <c r="H135" s="31"/>
      <c r="I135" s="24" t="s">
        <v>28</v>
      </c>
      <c r="J135" s="27" t="str">
        <f>E24</f>
        <v>ROZING s.r.o.</v>
      </c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0.35" customHeight="1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11" customFormat="1" ht="29.25" customHeight="1">
      <c r="A137" s="144"/>
      <c r="B137" s="145"/>
      <c r="C137" s="146" t="s">
        <v>124</v>
      </c>
      <c r="D137" s="147" t="s">
        <v>58</v>
      </c>
      <c r="E137" s="147" t="s">
        <v>54</v>
      </c>
      <c r="F137" s="147" t="s">
        <v>55</v>
      </c>
      <c r="G137" s="147" t="s">
        <v>125</v>
      </c>
      <c r="H137" s="147" t="s">
        <v>126</v>
      </c>
      <c r="I137" s="147" t="s">
        <v>127</v>
      </c>
      <c r="J137" s="148" t="s">
        <v>98</v>
      </c>
      <c r="K137" s="149" t="s">
        <v>128</v>
      </c>
      <c r="L137" s="150"/>
      <c r="M137" s="64" t="s">
        <v>1</v>
      </c>
      <c r="N137" s="65" t="s">
        <v>37</v>
      </c>
      <c r="O137" s="65" t="s">
        <v>129</v>
      </c>
      <c r="P137" s="65" t="s">
        <v>130</v>
      </c>
      <c r="Q137" s="65" t="s">
        <v>131</v>
      </c>
      <c r="R137" s="65" t="s">
        <v>132</v>
      </c>
      <c r="S137" s="65" t="s">
        <v>133</v>
      </c>
      <c r="T137" s="66" t="s">
        <v>134</v>
      </c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</row>
    <row r="138" spans="1:65" s="2" customFormat="1" ht="22.8" customHeight="1">
      <c r="A138" s="31"/>
      <c r="B138" s="32"/>
      <c r="C138" s="71" t="s">
        <v>95</v>
      </c>
      <c r="D138" s="31"/>
      <c r="E138" s="31"/>
      <c r="F138" s="31"/>
      <c r="G138" s="31"/>
      <c r="H138" s="31"/>
      <c r="I138" s="31"/>
      <c r="J138" s="151">
        <f>BK138</f>
        <v>0</v>
      </c>
      <c r="K138" s="31"/>
      <c r="L138" s="32"/>
      <c r="M138" s="67"/>
      <c r="N138" s="58"/>
      <c r="O138" s="68"/>
      <c r="P138" s="152">
        <f>P139+P154+P179+P186</f>
        <v>0</v>
      </c>
      <c r="Q138" s="68"/>
      <c r="R138" s="152">
        <f>R139+R154+R179+R186</f>
        <v>2.3925000000000002E-2</v>
      </c>
      <c r="S138" s="68"/>
      <c r="T138" s="153">
        <f>T139+T154+T179+T186</f>
        <v>0.03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4" t="s">
        <v>72</v>
      </c>
      <c r="AU138" s="14" t="s">
        <v>100</v>
      </c>
      <c r="BK138" s="154">
        <f>BK139+BK154+BK179+BK186</f>
        <v>0</v>
      </c>
    </row>
    <row r="139" spans="1:65" s="12" customFormat="1" ht="25.95" customHeight="1">
      <c r="B139" s="155"/>
      <c r="D139" s="156" t="s">
        <v>72</v>
      </c>
      <c r="E139" s="157" t="s">
        <v>135</v>
      </c>
      <c r="F139" s="157" t="s">
        <v>136</v>
      </c>
      <c r="I139" s="158"/>
      <c r="J139" s="133">
        <f>BK139</f>
        <v>0</v>
      </c>
      <c r="L139" s="155"/>
      <c r="M139" s="159"/>
      <c r="N139" s="160"/>
      <c r="O139" s="160"/>
      <c r="P139" s="161">
        <f>P140+P144+P152</f>
        <v>0</v>
      </c>
      <c r="Q139" s="160"/>
      <c r="R139" s="161">
        <f>R140+R144+R152</f>
        <v>0</v>
      </c>
      <c r="S139" s="160"/>
      <c r="T139" s="162">
        <f>T140+T144+T152</f>
        <v>0</v>
      </c>
      <c r="AR139" s="156" t="s">
        <v>81</v>
      </c>
      <c r="AT139" s="163" t="s">
        <v>72</v>
      </c>
      <c r="AU139" s="163" t="s">
        <v>73</v>
      </c>
      <c r="AY139" s="156" t="s">
        <v>137</v>
      </c>
      <c r="BK139" s="164">
        <f>BK140+BK144+BK152</f>
        <v>0</v>
      </c>
    </row>
    <row r="140" spans="1:65" s="12" customFormat="1" ht="22.8" customHeight="1">
      <c r="B140" s="155"/>
      <c r="D140" s="156" t="s">
        <v>72</v>
      </c>
      <c r="E140" s="165" t="s">
        <v>138</v>
      </c>
      <c r="F140" s="165" t="s">
        <v>139</v>
      </c>
      <c r="I140" s="158"/>
      <c r="J140" s="166">
        <f>BK140</f>
        <v>0</v>
      </c>
      <c r="L140" s="155"/>
      <c r="M140" s="159"/>
      <c r="N140" s="160"/>
      <c r="O140" s="160"/>
      <c r="P140" s="161">
        <f>SUM(P141:P143)</f>
        <v>0</v>
      </c>
      <c r="Q140" s="160"/>
      <c r="R140" s="161">
        <f>SUM(R141:R143)</f>
        <v>0</v>
      </c>
      <c r="S140" s="160"/>
      <c r="T140" s="162">
        <f>SUM(T141:T143)</f>
        <v>0</v>
      </c>
      <c r="AR140" s="156" t="s">
        <v>81</v>
      </c>
      <c r="AT140" s="163" t="s">
        <v>72</v>
      </c>
      <c r="AU140" s="163" t="s">
        <v>81</v>
      </c>
      <c r="AY140" s="156" t="s">
        <v>137</v>
      </c>
      <c r="BK140" s="164">
        <f>SUM(BK141:BK143)</f>
        <v>0</v>
      </c>
    </row>
    <row r="141" spans="1:65" s="2" customFormat="1" ht="16.5" customHeight="1">
      <c r="A141" s="31"/>
      <c r="B141" s="136"/>
      <c r="C141" s="167" t="s">
        <v>81</v>
      </c>
      <c r="D141" s="167" t="s">
        <v>140</v>
      </c>
      <c r="E141" s="168" t="s">
        <v>141</v>
      </c>
      <c r="F141" s="169" t="s">
        <v>142</v>
      </c>
      <c r="G141" s="170" t="s">
        <v>143</v>
      </c>
      <c r="H141" s="205">
        <v>166.38200000000001</v>
      </c>
      <c r="I141" s="172"/>
      <c r="J141" s="173">
        <f>ROUND(I141*H141,2)</f>
        <v>0</v>
      </c>
      <c r="K141" s="174"/>
      <c r="L141" s="32"/>
      <c r="M141" s="175" t="s">
        <v>1</v>
      </c>
      <c r="N141" s="176" t="s">
        <v>39</v>
      </c>
      <c r="O141" s="60"/>
      <c r="P141" s="177">
        <f>O141*H141</f>
        <v>0</v>
      </c>
      <c r="Q141" s="177">
        <v>0</v>
      </c>
      <c r="R141" s="177">
        <f>Q141*H141</f>
        <v>0</v>
      </c>
      <c r="S141" s="177">
        <v>0</v>
      </c>
      <c r="T141" s="178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9" t="s">
        <v>144</v>
      </c>
      <c r="AT141" s="179" t="s">
        <v>140</v>
      </c>
      <c r="AU141" s="179" t="s">
        <v>116</v>
      </c>
      <c r="AY141" s="14" t="s">
        <v>137</v>
      </c>
      <c r="BE141" s="96">
        <f>IF(N141="základná",J141,0)</f>
        <v>0</v>
      </c>
      <c r="BF141" s="96">
        <f>IF(N141="znížená",J141,0)</f>
        <v>0</v>
      </c>
      <c r="BG141" s="96">
        <f>IF(N141="zákl. prenesená",J141,0)</f>
        <v>0</v>
      </c>
      <c r="BH141" s="96">
        <f>IF(N141="zníž. prenesená",J141,0)</f>
        <v>0</v>
      </c>
      <c r="BI141" s="96">
        <f>IF(N141="nulová",J141,0)</f>
        <v>0</v>
      </c>
      <c r="BJ141" s="14" t="s">
        <v>116</v>
      </c>
      <c r="BK141" s="96">
        <f>ROUND(I141*H141,2)</f>
        <v>0</v>
      </c>
      <c r="BL141" s="14" t="s">
        <v>144</v>
      </c>
      <c r="BM141" s="179" t="s">
        <v>116</v>
      </c>
    </row>
    <row r="142" spans="1:65" s="2" customFormat="1" ht="16.5" customHeight="1">
      <c r="A142" s="31"/>
      <c r="B142" s="136"/>
      <c r="C142" s="167" t="s">
        <v>116</v>
      </c>
      <c r="D142" s="167" t="s">
        <v>140</v>
      </c>
      <c r="E142" s="168" t="s">
        <v>145</v>
      </c>
      <c r="F142" s="169" t="s">
        <v>146</v>
      </c>
      <c r="G142" s="170" t="s">
        <v>143</v>
      </c>
      <c r="H142" s="205">
        <v>166.38200000000001</v>
      </c>
      <c r="I142" s="172"/>
      <c r="J142" s="173">
        <f>ROUND(I142*H142,2)</f>
        <v>0</v>
      </c>
      <c r="K142" s="174"/>
      <c r="L142" s="32"/>
      <c r="M142" s="175" t="s">
        <v>1</v>
      </c>
      <c r="N142" s="176" t="s">
        <v>39</v>
      </c>
      <c r="O142" s="60"/>
      <c r="P142" s="177">
        <f>O142*H142</f>
        <v>0</v>
      </c>
      <c r="Q142" s="177">
        <v>0</v>
      </c>
      <c r="R142" s="177">
        <f>Q142*H142</f>
        <v>0</v>
      </c>
      <c r="S142" s="177">
        <v>0</v>
      </c>
      <c r="T142" s="178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9" t="s">
        <v>144</v>
      </c>
      <c r="AT142" s="179" t="s">
        <v>140</v>
      </c>
      <c r="AU142" s="179" t="s">
        <v>116</v>
      </c>
      <c r="AY142" s="14" t="s">
        <v>137</v>
      </c>
      <c r="BE142" s="96">
        <f>IF(N142="základná",J142,0)</f>
        <v>0</v>
      </c>
      <c r="BF142" s="96">
        <f>IF(N142="znížená",J142,0)</f>
        <v>0</v>
      </c>
      <c r="BG142" s="96">
        <f>IF(N142="zákl. prenesená",J142,0)</f>
        <v>0</v>
      </c>
      <c r="BH142" s="96">
        <f>IF(N142="zníž. prenesená",J142,0)</f>
        <v>0</v>
      </c>
      <c r="BI142" s="96">
        <f>IF(N142="nulová",J142,0)</f>
        <v>0</v>
      </c>
      <c r="BJ142" s="14" t="s">
        <v>116</v>
      </c>
      <c r="BK142" s="96">
        <f>ROUND(I142*H142,2)</f>
        <v>0</v>
      </c>
      <c r="BL142" s="14" t="s">
        <v>144</v>
      </c>
      <c r="BM142" s="179" t="s">
        <v>144</v>
      </c>
    </row>
    <row r="143" spans="1:65" s="2" customFormat="1" ht="24.15" customHeight="1">
      <c r="A143" s="31"/>
      <c r="B143" s="136"/>
      <c r="C143" s="167" t="s">
        <v>147</v>
      </c>
      <c r="D143" s="167" t="s">
        <v>140</v>
      </c>
      <c r="E143" s="168" t="s">
        <v>148</v>
      </c>
      <c r="F143" s="169" t="s">
        <v>149</v>
      </c>
      <c r="G143" s="170" t="s">
        <v>143</v>
      </c>
      <c r="H143" s="205">
        <v>166.38200000000001</v>
      </c>
      <c r="I143" s="172"/>
      <c r="J143" s="173">
        <f>ROUND(I143*H143,2)</f>
        <v>0</v>
      </c>
      <c r="K143" s="174"/>
      <c r="L143" s="32"/>
      <c r="M143" s="175" t="s">
        <v>1</v>
      </c>
      <c r="N143" s="176" t="s">
        <v>39</v>
      </c>
      <c r="O143" s="60"/>
      <c r="P143" s="177">
        <f>O143*H143</f>
        <v>0</v>
      </c>
      <c r="Q143" s="177">
        <v>0</v>
      </c>
      <c r="R143" s="177">
        <f>Q143*H143</f>
        <v>0</v>
      </c>
      <c r="S143" s="177">
        <v>0</v>
      </c>
      <c r="T143" s="178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9" t="s">
        <v>144</v>
      </c>
      <c r="AT143" s="179" t="s">
        <v>140</v>
      </c>
      <c r="AU143" s="179" t="s">
        <v>116</v>
      </c>
      <c r="AY143" s="14" t="s">
        <v>137</v>
      </c>
      <c r="BE143" s="96">
        <f>IF(N143="základná",J143,0)</f>
        <v>0</v>
      </c>
      <c r="BF143" s="96">
        <f>IF(N143="znížená",J143,0)</f>
        <v>0</v>
      </c>
      <c r="BG143" s="96">
        <f>IF(N143="zákl. prenesená",J143,0)</f>
        <v>0</v>
      </c>
      <c r="BH143" s="96">
        <f>IF(N143="zníž. prenesená",J143,0)</f>
        <v>0</v>
      </c>
      <c r="BI143" s="96">
        <f>IF(N143="nulová",J143,0)</f>
        <v>0</v>
      </c>
      <c r="BJ143" s="14" t="s">
        <v>116</v>
      </c>
      <c r="BK143" s="96">
        <f>ROUND(I143*H143,2)</f>
        <v>0</v>
      </c>
      <c r="BL143" s="14" t="s">
        <v>144</v>
      </c>
      <c r="BM143" s="179" t="s">
        <v>138</v>
      </c>
    </row>
    <row r="144" spans="1:65" s="12" customFormat="1" ht="22.8" customHeight="1">
      <c r="B144" s="155"/>
      <c r="D144" s="156" t="s">
        <v>72</v>
      </c>
      <c r="E144" s="165" t="s">
        <v>150</v>
      </c>
      <c r="F144" s="165" t="s">
        <v>151</v>
      </c>
      <c r="I144" s="158"/>
      <c r="J144" s="166">
        <f>BK144</f>
        <v>0</v>
      </c>
      <c r="L144" s="155"/>
      <c r="M144" s="159"/>
      <c r="N144" s="160"/>
      <c r="O144" s="160"/>
      <c r="P144" s="161">
        <f>SUM(P145:P151)</f>
        <v>0</v>
      </c>
      <c r="Q144" s="160"/>
      <c r="R144" s="161">
        <f>SUM(R145:R151)</f>
        <v>0</v>
      </c>
      <c r="S144" s="160"/>
      <c r="T144" s="162">
        <f>SUM(T145:T151)</f>
        <v>0</v>
      </c>
      <c r="AR144" s="156" t="s">
        <v>81</v>
      </c>
      <c r="AT144" s="163" t="s">
        <v>72</v>
      </c>
      <c r="AU144" s="163" t="s">
        <v>81</v>
      </c>
      <c r="AY144" s="156" t="s">
        <v>137</v>
      </c>
      <c r="BK144" s="164">
        <f>SUM(BK145:BK151)</f>
        <v>0</v>
      </c>
    </row>
    <row r="145" spans="1:65" s="2" customFormat="1" ht="24.15" customHeight="1">
      <c r="A145" s="31"/>
      <c r="B145" s="136"/>
      <c r="C145" s="167" t="s">
        <v>144</v>
      </c>
      <c r="D145" s="167" t="s">
        <v>140</v>
      </c>
      <c r="E145" s="168" t="s">
        <v>152</v>
      </c>
      <c r="F145" s="169" t="s">
        <v>153</v>
      </c>
      <c r="G145" s="170" t="s">
        <v>143</v>
      </c>
      <c r="H145" s="205">
        <v>743.26</v>
      </c>
      <c r="I145" s="172"/>
      <c r="J145" s="173">
        <f t="shared" ref="J145:J151" si="5">ROUND(I145*H145,2)</f>
        <v>0</v>
      </c>
      <c r="K145" s="174"/>
      <c r="L145" s="32"/>
      <c r="M145" s="175" t="s">
        <v>1</v>
      </c>
      <c r="N145" s="176" t="s">
        <v>39</v>
      </c>
      <c r="O145" s="60"/>
      <c r="P145" s="177">
        <f t="shared" ref="P145:P151" si="6">O145*H145</f>
        <v>0</v>
      </c>
      <c r="Q145" s="177">
        <v>0</v>
      </c>
      <c r="R145" s="177">
        <f t="shared" ref="R145:R151" si="7">Q145*H145</f>
        <v>0</v>
      </c>
      <c r="S145" s="177">
        <v>0</v>
      </c>
      <c r="T145" s="178">
        <f t="shared" ref="T145:T151" si="8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9" t="s">
        <v>144</v>
      </c>
      <c r="AT145" s="179" t="s">
        <v>140</v>
      </c>
      <c r="AU145" s="179" t="s">
        <v>116</v>
      </c>
      <c r="AY145" s="14" t="s">
        <v>137</v>
      </c>
      <c r="BE145" s="96">
        <f t="shared" ref="BE145:BE151" si="9">IF(N145="základná",J145,0)</f>
        <v>0</v>
      </c>
      <c r="BF145" s="96">
        <f t="shared" ref="BF145:BF151" si="10">IF(N145="znížená",J145,0)</f>
        <v>0</v>
      </c>
      <c r="BG145" s="96">
        <f t="shared" ref="BG145:BG151" si="11">IF(N145="zákl. prenesená",J145,0)</f>
        <v>0</v>
      </c>
      <c r="BH145" s="96">
        <f t="shared" ref="BH145:BH151" si="12">IF(N145="zníž. prenesená",J145,0)</f>
        <v>0</v>
      </c>
      <c r="BI145" s="96">
        <f t="shared" ref="BI145:BI151" si="13">IF(N145="nulová",J145,0)</f>
        <v>0</v>
      </c>
      <c r="BJ145" s="14" t="s">
        <v>116</v>
      </c>
      <c r="BK145" s="96">
        <f t="shared" ref="BK145:BK151" si="14">ROUND(I145*H145,2)</f>
        <v>0</v>
      </c>
      <c r="BL145" s="14" t="s">
        <v>144</v>
      </c>
      <c r="BM145" s="179" t="s">
        <v>154</v>
      </c>
    </row>
    <row r="146" spans="1:65" s="2" customFormat="1" ht="16.5" customHeight="1">
      <c r="A146" s="31"/>
      <c r="B146" s="136"/>
      <c r="C146" s="167" t="s">
        <v>155</v>
      </c>
      <c r="D146" s="167" t="s">
        <v>140</v>
      </c>
      <c r="E146" s="168" t="s">
        <v>156</v>
      </c>
      <c r="F146" s="169" t="s">
        <v>157</v>
      </c>
      <c r="G146" s="170" t="s">
        <v>143</v>
      </c>
      <c r="H146" s="205">
        <v>326.14999999999998</v>
      </c>
      <c r="I146" s="172"/>
      <c r="J146" s="173">
        <f t="shared" si="5"/>
        <v>0</v>
      </c>
      <c r="K146" s="174"/>
      <c r="L146" s="32"/>
      <c r="M146" s="175" t="s">
        <v>1</v>
      </c>
      <c r="N146" s="176" t="s">
        <v>39</v>
      </c>
      <c r="O146" s="60"/>
      <c r="P146" s="177">
        <f t="shared" si="6"/>
        <v>0</v>
      </c>
      <c r="Q146" s="177">
        <v>0</v>
      </c>
      <c r="R146" s="177">
        <f t="shared" si="7"/>
        <v>0</v>
      </c>
      <c r="S146" s="177">
        <v>0</v>
      </c>
      <c r="T146" s="178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9" t="s">
        <v>144</v>
      </c>
      <c r="AT146" s="179" t="s">
        <v>140</v>
      </c>
      <c r="AU146" s="179" t="s">
        <v>116</v>
      </c>
      <c r="AY146" s="14" t="s">
        <v>137</v>
      </c>
      <c r="BE146" s="96">
        <f t="shared" si="9"/>
        <v>0</v>
      </c>
      <c r="BF146" s="96">
        <f t="shared" si="10"/>
        <v>0</v>
      </c>
      <c r="BG146" s="96">
        <f t="shared" si="11"/>
        <v>0</v>
      </c>
      <c r="BH146" s="96">
        <f t="shared" si="12"/>
        <v>0</v>
      </c>
      <c r="BI146" s="96">
        <f t="shared" si="13"/>
        <v>0</v>
      </c>
      <c r="BJ146" s="14" t="s">
        <v>116</v>
      </c>
      <c r="BK146" s="96">
        <f t="shared" si="14"/>
        <v>0</v>
      </c>
      <c r="BL146" s="14" t="s">
        <v>144</v>
      </c>
      <c r="BM146" s="179" t="s">
        <v>158</v>
      </c>
    </row>
    <row r="147" spans="1:65" s="2" customFormat="1" ht="37.799999999999997" customHeight="1">
      <c r="A147" s="31"/>
      <c r="B147" s="136"/>
      <c r="C147" s="167" t="s">
        <v>138</v>
      </c>
      <c r="D147" s="167" t="s">
        <v>140</v>
      </c>
      <c r="E147" s="168" t="s">
        <v>159</v>
      </c>
      <c r="F147" s="169" t="s">
        <v>160</v>
      </c>
      <c r="G147" s="170" t="s">
        <v>143</v>
      </c>
      <c r="H147" s="205">
        <v>23.251999999999999</v>
      </c>
      <c r="I147" s="172"/>
      <c r="J147" s="173">
        <f t="shared" si="5"/>
        <v>0</v>
      </c>
      <c r="K147" s="174"/>
      <c r="L147" s="32"/>
      <c r="M147" s="175" t="s">
        <v>1</v>
      </c>
      <c r="N147" s="176" t="s">
        <v>39</v>
      </c>
      <c r="O147" s="60"/>
      <c r="P147" s="177">
        <f t="shared" si="6"/>
        <v>0</v>
      </c>
      <c r="Q147" s="177">
        <v>0</v>
      </c>
      <c r="R147" s="177">
        <f t="shared" si="7"/>
        <v>0</v>
      </c>
      <c r="S147" s="177">
        <v>0</v>
      </c>
      <c r="T147" s="178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9" t="s">
        <v>144</v>
      </c>
      <c r="AT147" s="179" t="s">
        <v>140</v>
      </c>
      <c r="AU147" s="179" t="s">
        <v>116</v>
      </c>
      <c r="AY147" s="14" t="s">
        <v>137</v>
      </c>
      <c r="BE147" s="96">
        <f t="shared" si="9"/>
        <v>0</v>
      </c>
      <c r="BF147" s="96">
        <f t="shared" si="10"/>
        <v>0</v>
      </c>
      <c r="BG147" s="96">
        <f t="shared" si="11"/>
        <v>0</v>
      </c>
      <c r="BH147" s="96">
        <f t="shared" si="12"/>
        <v>0</v>
      </c>
      <c r="BI147" s="96">
        <f t="shared" si="13"/>
        <v>0</v>
      </c>
      <c r="BJ147" s="14" t="s">
        <v>116</v>
      </c>
      <c r="BK147" s="96">
        <f t="shared" si="14"/>
        <v>0</v>
      </c>
      <c r="BL147" s="14" t="s">
        <v>144</v>
      </c>
      <c r="BM147" s="179" t="s">
        <v>161</v>
      </c>
    </row>
    <row r="148" spans="1:65" s="2" customFormat="1" ht="37.799999999999997" customHeight="1">
      <c r="A148" s="31"/>
      <c r="B148" s="136"/>
      <c r="C148" s="167" t="s">
        <v>162</v>
      </c>
      <c r="D148" s="167" t="s">
        <v>140</v>
      </c>
      <c r="E148" s="168" t="s">
        <v>163</v>
      </c>
      <c r="F148" s="169" t="s">
        <v>164</v>
      </c>
      <c r="G148" s="170" t="s">
        <v>143</v>
      </c>
      <c r="H148" s="205">
        <v>48.935000000000002</v>
      </c>
      <c r="I148" s="172"/>
      <c r="J148" s="173">
        <f t="shared" si="5"/>
        <v>0</v>
      </c>
      <c r="K148" s="174"/>
      <c r="L148" s="32"/>
      <c r="M148" s="175" t="s">
        <v>1</v>
      </c>
      <c r="N148" s="176" t="s">
        <v>39</v>
      </c>
      <c r="O148" s="60"/>
      <c r="P148" s="177">
        <f t="shared" si="6"/>
        <v>0</v>
      </c>
      <c r="Q148" s="177">
        <v>0</v>
      </c>
      <c r="R148" s="177">
        <f t="shared" si="7"/>
        <v>0</v>
      </c>
      <c r="S148" s="177">
        <v>0</v>
      </c>
      <c r="T148" s="178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9" t="s">
        <v>144</v>
      </c>
      <c r="AT148" s="179" t="s">
        <v>140</v>
      </c>
      <c r="AU148" s="179" t="s">
        <v>116</v>
      </c>
      <c r="AY148" s="14" t="s">
        <v>137</v>
      </c>
      <c r="BE148" s="96">
        <f t="shared" si="9"/>
        <v>0</v>
      </c>
      <c r="BF148" s="96">
        <f t="shared" si="10"/>
        <v>0</v>
      </c>
      <c r="BG148" s="96">
        <f t="shared" si="11"/>
        <v>0</v>
      </c>
      <c r="BH148" s="96">
        <f t="shared" si="12"/>
        <v>0</v>
      </c>
      <c r="BI148" s="96">
        <f t="shared" si="13"/>
        <v>0</v>
      </c>
      <c r="BJ148" s="14" t="s">
        <v>116</v>
      </c>
      <c r="BK148" s="96">
        <f t="shared" si="14"/>
        <v>0</v>
      </c>
      <c r="BL148" s="14" t="s">
        <v>144</v>
      </c>
      <c r="BM148" s="179" t="s">
        <v>165</v>
      </c>
    </row>
    <row r="149" spans="1:65" s="2" customFormat="1" ht="21.75" customHeight="1">
      <c r="A149" s="31"/>
      <c r="B149" s="136"/>
      <c r="C149" s="167" t="s">
        <v>154</v>
      </c>
      <c r="D149" s="167" t="s">
        <v>140</v>
      </c>
      <c r="E149" s="168" t="s">
        <v>166</v>
      </c>
      <c r="F149" s="169" t="s">
        <v>167</v>
      </c>
      <c r="G149" s="170" t="s">
        <v>168</v>
      </c>
      <c r="H149" s="205">
        <v>5.266</v>
      </c>
      <c r="I149" s="172"/>
      <c r="J149" s="173">
        <f t="shared" si="5"/>
        <v>0</v>
      </c>
      <c r="K149" s="174"/>
      <c r="L149" s="32"/>
      <c r="M149" s="175" t="s">
        <v>1</v>
      </c>
      <c r="N149" s="176" t="s">
        <v>39</v>
      </c>
      <c r="O149" s="60"/>
      <c r="P149" s="177">
        <f t="shared" si="6"/>
        <v>0</v>
      </c>
      <c r="Q149" s="177">
        <v>0</v>
      </c>
      <c r="R149" s="177">
        <f t="shared" si="7"/>
        <v>0</v>
      </c>
      <c r="S149" s="177">
        <v>0</v>
      </c>
      <c r="T149" s="178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9" t="s">
        <v>144</v>
      </c>
      <c r="AT149" s="179" t="s">
        <v>140</v>
      </c>
      <c r="AU149" s="179" t="s">
        <v>116</v>
      </c>
      <c r="AY149" s="14" t="s">
        <v>137</v>
      </c>
      <c r="BE149" s="96">
        <f t="shared" si="9"/>
        <v>0</v>
      </c>
      <c r="BF149" s="96">
        <f t="shared" si="10"/>
        <v>0</v>
      </c>
      <c r="BG149" s="96">
        <f t="shared" si="11"/>
        <v>0</v>
      </c>
      <c r="BH149" s="96">
        <f t="shared" si="12"/>
        <v>0</v>
      </c>
      <c r="BI149" s="96">
        <f t="shared" si="13"/>
        <v>0</v>
      </c>
      <c r="BJ149" s="14" t="s">
        <v>116</v>
      </c>
      <c r="BK149" s="96">
        <f t="shared" si="14"/>
        <v>0</v>
      </c>
      <c r="BL149" s="14" t="s">
        <v>144</v>
      </c>
      <c r="BM149" s="179" t="s">
        <v>169</v>
      </c>
    </row>
    <row r="150" spans="1:65" s="2" customFormat="1" ht="24.15" customHeight="1">
      <c r="A150" s="31"/>
      <c r="B150" s="136"/>
      <c r="C150" s="167" t="s">
        <v>150</v>
      </c>
      <c r="D150" s="167" t="s">
        <v>140</v>
      </c>
      <c r="E150" s="168" t="s">
        <v>170</v>
      </c>
      <c r="F150" s="169" t="s">
        <v>171</v>
      </c>
      <c r="G150" s="170" t="s">
        <v>168</v>
      </c>
      <c r="H150" s="205">
        <v>52.656999999999996</v>
      </c>
      <c r="I150" s="172"/>
      <c r="J150" s="173">
        <f t="shared" si="5"/>
        <v>0</v>
      </c>
      <c r="K150" s="174"/>
      <c r="L150" s="32"/>
      <c r="M150" s="175" t="s">
        <v>1</v>
      </c>
      <c r="N150" s="176" t="s">
        <v>39</v>
      </c>
      <c r="O150" s="60"/>
      <c r="P150" s="177">
        <f t="shared" si="6"/>
        <v>0</v>
      </c>
      <c r="Q150" s="177">
        <v>0</v>
      </c>
      <c r="R150" s="177">
        <f t="shared" si="7"/>
        <v>0</v>
      </c>
      <c r="S150" s="177">
        <v>0</v>
      </c>
      <c r="T150" s="178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9" t="s">
        <v>144</v>
      </c>
      <c r="AT150" s="179" t="s">
        <v>140</v>
      </c>
      <c r="AU150" s="179" t="s">
        <v>116</v>
      </c>
      <c r="AY150" s="14" t="s">
        <v>137</v>
      </c>
      <c r="BE150" s="96">
        <f t="shared" si="9"/>
        <v>0</v>
      </c>
      <c r="BF150" s="96">
        <f t="shared" si="10"/>
        <v>0</v>
      </c>
      <c r="BG150" s="96">
        <f t="shared" si="11"/>
        <v>0</v>
      </c>
      <c r="BH150" s="96">
        <f t="shared" si="12"/>
        <v>0</v>
      </c>
      <c r="BI150" s="96">
        <f t="shared" si="13"/>
        <v>0</v>
      </c>
      <c r="BJ150" s="14" t="s">
        <v>116</v>
      </c>
      <c r="BK150" s="96">
        <f t="shared" si="14"/>
        <v>0</v>
      </c>
      <c r="BL150" s="14" t="s">
        <v>144</v>
      </c>
      <c r="BM150" s="179" t="s">
        <v>172</v>
      </c>
    </row>
    <row r="151" spans="1:65" s="2" customFormat="1" ht="24.15" customHeight="1">
      <c r="A151" s="31"/>
      <c r="B151" s="136"/>
      <c r="C151" s="167" t="s">
        <v>158</v>
      </c>
      <c r="D151" s="167" t="s">
        <v>140</v>
      </c>
      <c r="E151" s="168" t="s">
        <v>173</v>
      </c>
      <c r="F151" s="169" t="s">
        <v>174</v>
      </c>
      <c r="G151" s="170" t="s">
        <v>168</v>
      </c>
      <c r="H151" s="205">
        <v>5.266</v>
      </c>
      <c r="I151" s="172"/>
      <c r="J151" s="173">
        <f t="shared" si="5"/>
        <v>0</v>
      </c>
      <c r="K151" s="174"/>
      <c r="L151" s="32"/>
      <c r="M151" s="175" t="s">
        <v>1</v>
      </c>
      <c r="N151" s="176" t="s">
        <v>39</v>
      </c>
      <c r="O151" s="60"/>
      <c r="P151" s="177">
        <f t="shared" si="6"/>
        <v>0</v>
      </c>
      <c r="Q151" s="177">
        <v>0</v>
      </c>
      <c r="R151" s="177">
        <f t="shared" si="7"/>
        <v>0</v>
      </c>
      <c r="S151" s="177">
        <v>0</v>
      </c>
      <c r="T151" s="178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9" t="s">
        <v>144</v>
      </c>
      <c r="AT151" s="179" t="s">
        <v>140</v>
      </c>
      <c r="AU151" s="179" t="s">
        <v>116</v>
      </c>
      <c r="AY151" s="14" t="s">
        <v>137</v>
      </c>
      <c r="BE151" s="96">
        <f t="shared" si="9"/>
        <v>0</v>
      </c>
      <c r="BF151" s="96">
        <f t="shared" si="10"/>
        <v>0</v>
      </c>
      <c r="BG151" s="96">
        <f t="shared" si="11"/>
        <v>0</v>
      </c>
      <c r="BH151" s="96">
        <f t="shared" si="12"/>
        <v>0</v>
      </c>
      <c r="BI151" s="96">
        <f t="shared" si="13"/>
        <v>0</v>
      </c>
      <c r="BJ151" s="14" t="s">
        <v>116</v>
      </c>
      <c r="BK151" s="96">
        <f t="shared" si="14"/>
        <v>0</v>
      </c>
      <c r="BL151" s="14" t="s">
        <v>144</v>
      </c>
      <c r="BM151" s="179" t="s">
        <v>7</v>
      </c>
    </row>
    <row r="152" spans="1:65" s="12" customFormat="1" ht="22.8" customHeight="1">
      <c r="B152" s="155"/>
      <c r="D152" s="156" t="s">
        <v>72</v>
      </c>
      <c r="E152" s="165" t="s">
        <v>175</v>
      </c>
      <c r="F152" s="165" t="s">
        <v>176</v>
      </c>
      <c r="H152" s="206"/>
      <c r="I152" s="158"/>
      <c r="J152" s="166">
        <f>BK152</f>
        <v>0</v>
      </c>
      <c r="L152" s="155"/>
      <c r="M152" s="159"/>
      <c r="N152" s="160"/>
      <c r="O152" s="160"/>
      <c r="P152" s="161">
        <f>P153</f>
        <v>0</v>
      </c>
      <c r="Q152" s="160"/>
      <c r="R152" s="161">
        <f>R153</f>
        <v>0</v>
      </c>
      <c r="S152" s="160"/>
      <c r="T152" s="162">
        <f>T153</f>
        <v>0</v>
      </c>
      <c r="AR152" s="156" t="s">
        <v>81</v>
      </c>
      <c r="AT152" s="163" t="s">
        <v>72</v>
      </c>
      <c r="AU152" s="163" t="s">
        <v>81</v>
      </c>
      <c r="AY152" s="156" t="s">
        <v>137</v>
      </c>
      <c r="BK152" s="164">
        <f>BK153</f>
        <v>0</v>
      </c>
    </row>
    <row r="153" spans="1:65" s="2" customFormat="1" ht="33" customHeight="1">
      <c r="A153" s="31"/>
      <c r="B153" s="136"/>
      <c r="C153" s="167" t="s">
        <v>177</v>
      </c>
      <c r="D153" s="167" t="s">
        <v>140</v>
      </c>
      <c r="E153" s="168" t="s">
        <v>178</v>
      </c>
      <c r="F153" s="169" t="s">
        <v>179</v>
      </c>
      <c r="G153" s="170" t="s">
        <v>168</v>
      </c>
      <c r="H153" s="205">
        <v>11.369</v>
      </c>
      <c r="I153" s="172"/>
      <c r="J153" s="173">
        <f>ROUND(I153*H153,2)</f>
        <v>0</v>
      </c>
      <c r="K153" s="174"/>
      <c r="L153" s="32"/>
      <c r="M153" s="175" t="s">
        <v>1</v>
      </c>
      <c r="N153" s="176" t="s">
        <v>39</v>
      </c>
      <c r="O153" s="60"/>
      <c r="P153" s="177">
        <f>O153*H153</f>
        <v>0</v>
      </c>
      <c r="Q153" s="177">
        <v>0</v>
      </c>
      <c r="R153" s="177">
        <f>Q153*H153</f>
        <v>0</v>
      </c>
      <c r="S153" s="177">
        <v>0</v>
      </c>
      <c r="T153" s="178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9" t="s">
        <v>144</v>
      </c>
      <c r="AT153" s="179" t="s">
        <v>140</v>
      </c>
      <c r="AU153" s="179" t="s">
        <v>116</v>
      </c>
      <c r="AY153" s="14" t="s">
        <v>137</v>
      </c>
      <c r="BE153" s="96">
        <f>IF(N153="základná",J153,0)</f>
        <v>0</v>
      </c>
      <c r="BF153" s="96">
        <f>IF(N153="znížená",J153,0)</f>
        <v>0</v>
      </c>
      <c r="BG153" s="96">
        <f>IF(N153="zákl. prenesená",J153,0)</f>
        <v>0</v>
      </c>
      <c r="BH153" s="96">
        <f>IF(N153="zníž. prenesená",J153,0)</f>
        <v>0</v>
      </c>
      <c r="BI153" s="96">
        <f>IF(N153="nulová",J153,0)</f>
        <v>0</v>
      </c>
      <c r="BJ153" s="14" t="s">
        <v>116</v>
      </c>
      <c r="BK153" s="96">
        <f>ROUND(I153*H153,2)</f>
        <v>0</v>
      </c>
      <c r="BL153" s="14" t="s">
        <v>144</v>
      </c>
      <c r="BM153" s="179" t="s">
        <v>180</v>
      </c>
    </row>
    <row r="154" spans="1:65" s="12" customFormat="1" ht="25.95" customHeight="1">
      <c r="B154" s="155"/>
      <c r="D154" s="156" t="s">
        <v>72</v>
      </c>
      <c r="E154" s="157" t="s">
        <v>181</v>
      </c>
      <c r="F154" s="157" t="s">
        <v>182</v>
      </c>
      <c r="I154" s="158"/>
      <c r="J154" s="133">
        <f>BK154</f>
        <v>0</v>
      </c>
      <c r="L154" s="155"/>
      <c r="M154" s="159"/>
      <c r="N154" s="160"/>
      <c r="O154" s="160"/>
      <c r="P154" s="161">
        <f>P155+P164+P168+P172+P177</f>
        <v>0</v>
      </c>
      <c r="Q154" s="160"/>
      <c r="R154" s="161">
        <f>R155+R164+R168+R172+R177</f>
        <v>2.3925000000000002E-2</v>
      </c>
      <c r="S154" s="160"/>
      <c r="T154" s="162">
        <f>T155+T164+T168+T172+T177</f>
        <v>0.03</v>
      </c>
      <c r="AR154" s="156" t="s">
        <v>116</v>
      </c>
      <c r="AT154" s="163" t="s">
        <v>72</v>
      </c>
      <c r="AU154" s="163" t="s">
        <v>73</v>
      </c>
      <c r="AY154" s="156" t="s">
        <v>137</v>
      </c>
      <c r="BK154" s="164">
        <f>BK155+BK164+BK168+BK172+BK177</f>
        <v>0</v>
      </c>
    </row>
    <row r="155" spans="1:65" s="12" customFormat="1" ht="22.8" customHeight="1">
      <c r="B155" s="155"/>
      <c r="D155" s="156" t="s">
        <v>72</v>
      </c>
      <c r="E155" s="165" t="s">
        <v>183</v>
      </c>
      <c r="F155" s="165" t="s">
        <v>184</v>
      </c>
      <c r="I155" s="158"/>
      <c r="J155" s="166">
        <f>BK155</f>
        <v>0</v>
      </c>
      <c r="L155" s="155"/>
      <c r="M155" s="159"/>
      <c r="N155" s="160"/>
      <c r="O155" s="160"/>
      <c r="P155" s="161">
        <f>SUM(P156:P163)</f>
        <v>0</v>
      </c>
      <c r="Q155" s="160"/>
      <c r="R155" s="161">
        <f>SUM(R156:R163)</f>
        <v>0</v>
      </c>
      <c r="S155" s="160"/>
      <c r="T155" s="162">
        <f>SUM(T156:T163)</f>
        <v>0</v>
      </c>
      <c r="AR155" s="156" t="s">
        <v>116</v>
      </c>
      <c r="AT155" s="163" t="s">
        <v>72</v>
      </c>
      <c r="AU155" s="163" t="s">
        <v>81</v>
      </c>
      <c r="AY155" s="156" t="s">
        <v>137</v>
      </c>
      <c r="BK155" s="164">
        <f>SUM(BK156:BK163)</f>
        <v>0</v>
      </c>
    </row>
    <row r="156" spans="1:65" s="2" customFormat="1" ht="16.5" customHeight="1">
      <c r="A156" s="31"/>
      <c r="B156" s="136"/>
      <c r="C156" s="167" t="s">
        <v>161</v>
      </c>
      <c r="D156" s="167" t="s">
        <v>140</v>
      </c>
      <c r="E156" s="168" t="s">
        <v>185</v>
      </c>
      <c r="F156" s="169" t="s">
        <v>186</v>
      </c>
      <c r="G156" s="170" t="s">
        <v>187</v>
      </c>
      <c r="H156" s="205">
        <v>1</v>
      </c>
      <c r="I156" s="172"/>
      <c r="J156" s="173">
        <f t="shared" ref="J156:J163" si="15">ROUND(I156*H156,2)</f>
        <v>0</v>
      </c>
      <c r="K156" s="174"/>
      <c r="L156" s="32"/>
      <c r="M156" s="175" t="s">
        <v>1</v>
      </c>
      <c r="N156" s="176" t="s">
        <v>39</v>
      </c>
      <c r="O156" s="60"/>
      <c r="P156" s="177">
        <f t="shared" ref="P156:P163" si="16">O156*H156</f>
        <v>0</v>
      </c>
      <c r="Q156" s="177">
        <v>0</v>
      </c>
      <c r="R156" s="177">
        <f t="shared" ref="R156:R163" si="17">Q156*H156</f>
        <v>0</v>
      </c>
      <c r="S156" s="177">
        <v>0</v>
      </c>
      <c r="T156" s="178">
        <f t="shared" ref="T156:T163" si="18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9" t="s">
        <v>169</v>
      </c>
      <c r="AT156" s="179" t="s">
        <v>140</v>
      </c>
      <c r="AU156" s="179" t="s">
        <v>116</v>
      </c>
      <c r="AY156" s="14" t="s">
        <v>137</v>
      </c>
      <c r="BE156" s="96">
        <f t="shared" ref="BE156:BE163" si="19">IF(N156="základná",J156,0)</f>
        <v>0</v>
      </c>
      <c r="BF156" s="96">
        <f t="shared" ref="BF156:BF163" si="20">IF(N156="znížená",J156,0)</f>
        <v>0</v>
      </c>
      <c r="BG156" s="96">
        <f t="shared" ref="BG156:BG163" si="21">IF(N156="zákl. prenesená",J156,0)</f>
        <v>0</v>
      </c>
      <c r="BH156" s="96">
        <f t="shared" ref="BH156:BH163" si="22">IF(N156="zníž. prenesená",J156,0)</f>
        <v>0</v>
      </c>
      <c r="BI156" s="96">
        <f t="shared" ref="BI156:BI163" si="23">IF(N156="nulová",J156,0)</f>
        <v>0</v>
      </c>
      <c r="BJ156" s="14" t="s">
        <v>116</v>
      </c>
      <c r="BK156" s="96">
        <f t="shared" ref="BK156:BK163" si="24">ROUND(I156*H156,2)</f>
        <v>0</v>
      </c>
      <c r="BL156" s="14" t="s">
        <v>169</v>
      </c>
      <c r="BM156" s="179" t="s">
        <v>188</v>
      </c>
    </row>
    <row r="157" spans="1:65" s="2" customFormat="1" ht="16.5" customHeight="1">
      <c r="A157" s="31"/>
      <c r="B157" s="136"/>
      <c r="C157" s="180" t="s">
        <v>189</v>
      </c>
      <c r="D157" s="180" t="s">
        <v>190</v>
      </c>
      <c r="E157" s="181" t="s">
        <v>191</v>
      </c>
      <c r="F157" s="182" t="s">
        <v>192</v>
      </c>
      <c r="G157" s="183" t="s">
        <v>187</v>
      </c>
      <c r="H157" s="207">
        <v>4</v>
      </c>
      <c r="I157" s="184"/>
      <c r="J157" s="185">
        <f t="shared" si="15"/>
        <v>0</v>
      </c>
      <c r="K157" s="186"/>
      <c r="L157" s="187"/>
      <c r="M157" s="188" t="s">
        <v>1</v>
      </c>
      <c r="N157" s="189" t="s">
        <v>39</v>
      </c>
      <c r="O157" s="60"/>
      <c r="P157" s="177">
        <f t="shared" si="16"/>
        <v>0</v>
      </c>
      <c r="Q157" s="177">
        <v>0</v>
      </c>
      <c r="R157" s="177">
        <f t="shared" si="17"/>
        <v>0</v>
      </c>
      <c r="S157" s="177">
        <v>0</v>
      </c>
      <c r="T157" s="178">
        <f t="shared" si="1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9" t="s">
        <v>193</v>
      </c>
      <c r="AT157" s="179" t="s">
        <v>190</v>
      </c>
      <c r="AU157" s="179" t="s">
        <v>116</v>
      </c>
      <c r="AY157" s="14" t="s">
        <v>137</v>
      </c>
      <c r="BE157" s="96">
        <f t="shared" si="19"/>
        <v>0</v>
      </c>
      <c r="BF157" s="96">
        <f t="shared" si="20"/>
        <v>0</v>
      </c>
      <c r="BG157" s="96">
        <f t="shared" si="21"/>
        <v>0</v>
      </c>
      <c r="BH157" s="96">
        <f t="shared" si="22"/>
        <v>0</v>
      </c>
      <c r="BI157" s="96">
        <f t="shared" si="23"/>
        <v>0</v>
      </c>
      <c r="BJ157" s="14" t="s">
        <v>116</v>
      </c>
      <c r="BK157" s="96">
        <f t="shared" si="24"/>
        <v>0</v>
      </c>
      <c r="BL157" s="14" t="s">
        <v>169</v>
      </c>
      <c r="BM157" s="179" t="s">
        <v>194</v>
      </c>
    </row>
    <row r="158" spans="1:65" s="2" customFormat="1" ht="16.5" customHeight="1">
      <c r="A158" s="31"/>
      <c r="B158" s="136"/>
      <c r="C158" s="167" t="s">
        <v>165</v>
      </c>
      <c r="D158" s="167" t="s">
        <v>140</v>
      </c>
      <c r="E158" s="168" t="s">
        <v>195</v>
      </c>
      <c r="F158" s="169" t="s">
        <v>196</v>
      </c>
      <c r="G158" s="170" t="s">
        <v>187</v>
      </c>
      <c r="H158" s="205">
        <v>4</v>
      </c>
      <c r="I158" s="172"/>
      <c r="J158" s="173">
        <f t="shared" si="15"/>
        <v>0</v>
      </c>
      <c r="K158" s="174"/>
      <c r="L158" s="32"/>
      <c r="M158" s="175" t="s">
        <v>1</v>
      </c>
      <c r="N158" s="176" t="s">
        <v>39</v>
      </c>
      <c r="O158" s="60"/>
      <c r="P158" s="177">
        <f t="shared" si="16"/>
        <v>0</v>
      </c>
      <c r="Q158" s="177">
        <v>0</v>
      </c>
      <c r="R158" s="177">
        <f t="shared" si="17"/>
        <v>0</v>
      </c>
      <c r="S158" s="177">
        <v>0</v>
      </c>
      <c r="T158" s="178">
        <f t="shared" si="1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9" t="s">
        <v>169</v>
      </c>
      <c r="AT158" s="179" t="s">
        <v>140</v>
      </c>
      <c r="AU158" s="179" t="s">
        <v>116</v>
      </c>
      <c r="AY158" s="14" t="s">
        <v>137</v>
      </c>
      <c r="BE158" s="96">
        <f t="shared" si="19"/>
        <v>0</v>
      </c>
      <c r="BF158" s="96">
        <f t="shared" si="20"/>
        <v>0</v>
      </c>
      <c r="BG158" s="96">
        <f t="shared" si="21"/>
        <v>0</v>
      </c>
      <c r="BH158" s="96">
        <f t="shared" si="22"/>
        <v>0</v>
      </c>
      <c r="BI158" s="96">
        <f t="shared" si="23"/>
        <v>0</v>
      </c>
      <c r="BJ158" s="14" t="s">
        <v>116</v>
      </c>
      <c r="BK158" s="96">
        <f t="shared" si="24"/>
        <v>0</v>
      </c>
      <c r="BL158" s="14" t="s">
        <v>169</v>
      </c>
      <c r="BM158" s="179" t="s">
        <v>197</v>
      </c>
    </row>
    <row r="159" spans="1:65" s="2" customFormat="1" ht="24.15" customHeight="1">
      <c r="A159" s="31"/>
      <c r="B159" s="136"/>
      <c r="C159" s="167" t="s">
        <v>198</v>
      </c>
      <c r="D159" s="167" t="s">
        <v>140</v>
      </c>
      <c r="E159" s="168" t="s">
        <v>199</v>
      </c>
      <c r="F159" s="169" t="s">
        <v>200</v>
      </c>
      <c r="G159" s="170" t="s">
        <v>187</v>
      </c>
      <c r="H159" s="205">
        <v>4</v>
      </c>
      <c r="I159" s="172"/>
      <c r="J159" s="173">
        <f t="shared" si="15"/>
        <v>0</v>
      </c>
      <c r="K159" s="174"/>
      <c r="L159" s="32"/>
      <c r="M159" s="175" t="s">
        <v>1</v>
      </c>
      <c r="N159" s="176" t="s">
        <v>39</v>
      </c>
      <c r="O159" s="60"/>
      <c r="P159" s="177">
        <f t="shared" si="16"/>
        <v>0</v>
      </c>
      <c r="Q159" s="177">
        <v>0</v>
      </c>
      <c r="R159" s="177">
        <f t="shared" si="17"/>
        <v>0</v>
      </c>
      <c r="S159" s="177">
        <v>0</v>
      </c>
      <c r="T159" s="178">
        <f t="shared" si="1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9" t="s">
        <v>169</v>
      </c>
      <c r="AT159" s="179" t="s">
        <v>140</v>
      </c>
      <c r="AU159" s="179" t="s">
        <v>116</v>
      </c>
      <c r="AY159" s="14" t="s">
        <v>137</v>
      </c>
      <c r="BE159" s="96">
        <f t="shared" si="19"/>
        <v>0</v>
      </c>
      <c r="BF159" s="96">
        <f t="shared" si="20"/>
        <v>0</v>
      </c>
      <c r="BG159" s="96">
        <f t="shared" si="21"/>
        <v>0</v>
      </c>
      <c r="BH159" s="96">
        <f t="shared" si="22"/>
        <v>0</v>
      </c>
      <c r="BI159" s="96">
        <f t="shared" si="23"/>
        <v>0</v>
      </c>
      <c r="BJ159" s="14" t="s">
        <v>116</v>
      </c>
      <c r="BK159" s="96">
        <f t="shared" si="24"/>
        <v>0</v>
      </c>
      <c r="BL159" s="14" t="s">
        <v>169</v>
      </c>
      <c r="BM159" s="179" t="s">
        <v>201</v>
      </c>
    </row>
    <row r="160" spans="1:65" s="2" customFormat="1" ht="16.5" customHeight="1">
      <c r="A160" s="31"/>
      <c r="B160" s="136"/>
      <c r="C160" s="180" t="s">
        <v>169</v>
      </c>
      <c r="D160" s="180" t="s">
        <v>190</v>
      </c>
      <c r="E160" s="181" t="s">
        <v>202</v>
      </c>
      <c r="F160" s="182" t="s">
        <v>203</v>
      </c>
      <c r="G160" s="183" t="s">
        <v>204</v>
      </c>
      <c r="H160" s="207">
        <v>1</v>
      </c>
      <c r="I160" s="184"/>
      <c r="J160" s="185">
        <f t="shared" si="15"/>
        <v>0</v>
      </c>
      <c r="K160" s="186"/>
      <c r="L160" s="187"/>
      <c r="M160" s="188" t="s">
        <v>1</v>
      </c>
      <c r="N160" s="189" t="s">
        <v>39</v>
      </c>
      <c r="O160" s="60"/>
      <c r="P160" s="177">
        <f t="shared" si="16"/>
        <v>0</v>
      </c>
      <c r="Q160" s="177">
        <v>0</v>
      </c>
      <c r="R160" s="177">
        <f t="shared" si="17"/>
        <v>0</v>
      </c>
      <c r="S160" s="177">
        <v>0</v>
      </c>
      <c r="T160" s="178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9" t="s">
        <v>193</v>
      </c>
      <c r="AT160" s="179" t="s">
        <v>190</v>
      </c>
      <c r="AU160" s="179" t="s">
        <v>116</v>
      </c>
      <c r="AY160" s="14" t="s">
        <v>137</v>
      </c>
      <c r="BE160" s="96">
        <f t="shared" si="19"/>
        <v>0</v>
      </c>
      <c r="BF160" s="96">
        <f t="shared" si="20"/>
        <v>0</v>
      </c>
      <c r="BG160" s="96">
        <f t="shared" si="21"/>
        <v>0</v>
      </c>
      <c r="BH160" s="96">
        <f t="shared" si="22"/>
        <v>0</v>
      </c>
      <c r="BI160" s="96">
        <f t="shared" si="23"/>
        <v>0</v>
      </c>
      <c r="BJ160" s="14" t="s">
        <v>116</v>
      </c>
      <c r="BK160" s="96">
        <f t="shared" si="24"/>
        <v>0</v>
      </c>
      <c r="BL160" s="14" t="s">
        <v>169</v>
      </c>
      <c r="BM160" s="179" t="s">
        <v>205</v>
      </c>
    </row>
    <row r="161" spans="1:65" s="2" customFormat="1" ht="16.5" customHeight="1">
      <c r="A161" s="31"/>
      <c r="B161" s="136"/>
      <c r="C161" s="167" t="s">
        <v>206</v>
      </c>
      <c r="D161" s="167" t="s">
        <v>140</v>
      </c>
      <c r="E161" s="168" t="s">
        <v>207</v>
      </c>
      <c r="F161" s="169" t="s">
        <v>208</v>
      </c>
      <c r="G161" s="170" t="s">
        <v>187</v>
      </c>
      <c r="H161" s="205">
        <v>4</v>
      </c>
      <c r="I161" s="172"/>
      <c r="J161" s="173">
        <f t="shared" si="15"/>
        <v>0</v>
      </c>
      <c r="K161" s="174"/>
      <c r="L161" s="32"/>
      <c r="M161" s="175" t="s">
        <v>1</v>
      </c>
      <c r="N161" s="176" t="s">
        <v>39</v>
      </c>
      <c r="O161" s="60"/>
      <c r="P161" s="177">
        <f t="shared" si="16"/>
        <v>0</v>
      </c>
      <c r="Q161" s="177">
        <v>0</v>
      </c>
      <c r="R161" s="177">
        <f t="shared" si="17"/>
        <v>0</v>
      </c>
      <c r="S161" s="177">
        <v>0</v>
      </c>
      <c r="T161" s="178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9" t="s">
        <v>169</v>
      </c>
      <c r="AT161" s="179" t="s">
        <v>140</v>
      </c>
      <c r="AU161" s="179" t="s">
        <v>116</v>
      </c>
      <c r="AY161" s="14" t="s">
        <v>137</v>
      </c>
      <c r="BE161" s="96">
        <f t="shared" si="19"/>
        <v>0</v>
      </c>
      <c r="BF161" s="96">
        <f t="shared" si="20"/>
        <v>0</v>
      </c>
      <c r="BG161" s="96">
        <f t="shared" si="21"/>
        <v>0</v>
      </c>
      <c r="BH161" s="96">
        <f t="shared" si="22"/>
        <v>0</v>
      </c>
      <c r="BI161" s="96">
        <f t="shared" si="23"/>
        <v>0</v>
      </c>
      <c r="BJ161" s="14" t="s">
        <v>116</v>
      </c>
      <c r="BK161" s="96">
        <f t="shared" si="24"/>
        <v>0</v>
      </c>
      <c r="BL161" s="14" t="s">
        <v>169</v>
      </c>
      <c r="BM161" s="179" t="s">
        <v>209</v>
      </c>
    </row>
    <row r="162" spans="1:65" s="2" customFormat="1" ht="16.5" customHeight="1">
      <c r="A162" s="31"/>
      <c r="B162" s="136"/>
      <c r="C162" s="167" t="s">
        <v>172</v>
      </c>
      <c r="D162" s="167" t="s">
        <v>140</v>
      </c>
      <c r="E162" s="168" t="s">
        <v>210</v>
      </c>
      <c r="F162" s="169" t="s">
        <v>211</v>
      </c>
      <c r="G162" s="170" t="s">
        <v>212</v>
      </c>
      <c r="H162" s="205">
        <v>4</v>
      </c>
      <c r="I162" s="172"/>
      <c r="J162" s="173">
        <f t="shared" si="15"/>
        <v>0</v>
      </c>
      <c r="K162" s="174"/>
      <c r="L162" s="32"/>
      <c r="M162" s="175" t="s">
        <v>1</v>
      </c>
      <c r="N162" s="176" t="s">
        <v>39</v>
      </c>
      <c r="O162" s="60"/>
      <c r="P162" s="177">
        <f t="shared" si="16"/>
        <v>0</v>
      </c>
      <c r="Q162" s="177">
        <v>0</v>
      </c>
      <c r="R162" s="177">
        <f t="shared" si="17"/>
        <v>0</v>
      </c>
      <c r="S162" s="177">
        <v>0</v>
      </c>
      <c r="T162" s="178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9" t="s">
        <v>169</v>
      </c>
      <c r="AT162" s="179" t="s">
        <v>140</v>
      </c>
      <c r="AU162" s="179" t="s">
        <v>116</v>
      </c>
      <c r="AY162" s="14" t="s">
        <v>137</v>
      </c>
      <c r="BE162" s="96">
        <f t="shared" si="19"/>
        <v>0</v>
      </c>
      <c r="BF162" s="96">
        <f t="shared" si="20"/>
        <v>0</v>
      </c>
      <c r="BG162" s="96">
        <f t="shared" si="21"/>
        <v>0</v>
      </c>
      <c r="BH162" s="96">
        <f t="shared" si="22"/>
        <v>0</v>
      </c>
      <c r="BI162" s="96">
        <f t="shared" si="23"/>
        <v>0</v>
      </c>
      <c r="BJ162" s="14" t="s">
        <v>116</v>
      </c>
      <c r="BK162" s="96">
        <f t="shared" si="24"/>
        <v>0</v>
      </c>
      <c r="BL162" s="14" t="s">
        <v>169</v>
      </c>
      <c r="BM162" s="179" t="s">
        <v>213</v>
      </c>
    </row>
    <row r="163" spans="1:65" s="2" customFormat="1" ht="24.15" customHeight="1">
      <c r="A163" s="31"/>
      <c r="B163" s="136"/>
      <c r="C163" s="167" t="s">
        <v>214</v>
      </c>
      <c r="D163" s="167" t="s">
        <v>140</v>
      </c>
      <c r="E163" s="168" t="s">
        <v>215</v>
      </c>
      <c r="F163" s="169" t="s">
        <v>216</v>
      </c>
      <c r="G163" s="170" t="s">
        <v>217</v>
      </c>
      <c r="H163" s="171"/>
      <c r="I163" s="172"/>
      <c r="J163" s="173">
        <f t="shared" si="15"/>
        <v>0</v>
      </c>
      <c r="K163" s="174"/>
      <c r="L163" s="32"/>
      <c r="M163" s="175" t="s">
        <v>1</v>
      </c>
      <c r="N163" s="176" t="s">
        <v>39</v>
      </c>
      <c r="O163" s="60"/>
      <c r="P163" s="177">
        <f t="shared" si="16"/>
        <v>0</v>
      </c>
      <c r="Q163" s="177">
        <v>0</v>
      </c>
      <c r="R163" s="177">
        <f t="shared" si="17"/>
        <v>0</v>
      </c>
      <c r="S163" s="177">
        <v>0</v>
      </c>
      <c r="T163" s="178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9" t="s">
        <v>169</v>
      </c>
      <c r="AT163" s="179" t="s">
        <v>140</v>
      </c>
      <c r="AU163" s="179" t="s">
        <v>116</v>
      </c>
      <c r="AY163" s="14" t="s">
        <v>137</v>
      </c>
      <c r="BE163" s="96">
        <f t="shared" si="19"/>
        <v>0</v>
      </c>
      <c r="BF163" s="96">
        <f t="shared" si="20"/>
        <v>0</v>
      </c>
      <c r="BG163" s="96">
        <f t="shared" si="21"/>
        <v>0</v>
      </c>
      <c r="BH163" s="96">
        <f t="shared" si="22"/>
        <v>0</v>
      </c>
      <c r="BI163" s="96">
        <f t="shared" si="23"/>
        <v>0</v>
      </c>
      <c r="BJ163" s="14" t="s">
        <v>116</v>
      </c>
      <c r="BK163" s="96">
        <f t="shared" si="24"/>
        <v>0</v>
      </c>
      <c r="BL163" s="14" t="s">
        <v>169</v>
      </c>
      <c r="BM163" s="179" t="s">
        <v>218</v>
      </c>
    </row>
    <row r="164" spans="1:65" s="12" customFormat="1" ht="22.8" customHeight="1">
      <c r="B164" s="155"/>
      <c r="D164" s="156" t="s">
        <v>72</v>
      </c>
      <c r="E164" s="165" t="s">
        <v>219</v>
      </c>
      <c r="F164" s="165" t="s">
        <v>220</v>
      </c>
      <c r="I164" s="158"/>
      <c r="J164" s="166">
        <f>BK164</f>
        <v>0</v>
      </c>
      <c r="L164" s="155"/>
      <c r="M164" s="159"/>
      <c r="N164" s="160"/>
      <c r="O164" s="160"/>
      <c r="P164" s="161">
        <f>SUM(P165:P167)</f>
        <v>0</v>
      </c>
      <c r="Q164" s="160"/>
      <c r="R164" s="161">
        <f>SUM(R165:R167)</f>
        <v>0</v>
      </c>
      <c r="S164" s="160"/>
      <c r="T164" s="162">
        <f>SUM(T165:T167)</f>
        <v>0</v>
      </c>
      <c r="AR164" s="156" t="s">
        <v>116</v>
      </c>
      <c r="AT164" s="163" t="s">
        <v>72</v>
      </c>
      <c r="AU164" s="163" t="s">
        <v>81</v>
      </c>
      <c r="AY164" s="156" t="s">
        <v>137</v>
      </c>
      <c r="BK164" s="164">
        <f>SUM(BK165:BK167)</f>
        <v>0</v>
      </c>
    </row>
    <row r="165" spans="1:65" s="2" customFormat="1" ht="21.75" customHeight="1">
      <c r="A165" s="31"/>
      <c r="B165" s="136"/>
      <c r="C165" s="167" t="s">
        <v>7</v>
      </c>
      <c r="D165" s="167" t="s">
        <v>140</v>
      </c>
      <c r="E165" s="168" t="s">
        <v>221</v>
      </c>
      <c r="F165" s="169" t="s">
        <v>222</v>
      </c>
      <c r="G165" s="170" t="s">
        <v>143</v>
      </c>
      <c r="H165" s="205">
        <v>23</v>
      </c>
      <c r="I165" s="172"/>
      <c r="J165" s="173">
        <f>ROUND(I165*H165,2)</f>
        <v>0</v>
      </c>
      <c r="K165" s="174"/>
      <c r="L165" s="32"/>
      <c r="M165" s="175" t="s">
        <v>1</v>
      </c>
      <c r="N165" s="176" t="s">
        <v>39</v>
      </c>
      <c r="O165" s="60"/>
      <c r="P165" s="177">
        <f>O165*H165</f>
        <v>0</v>
      </c>
      <c r="Q165" s="177">
        <v>0</v>
      </c>
      <c r="R165" s="177">
        <f>Q165*H165</f>
        <v>0</v>
      </c>
      <c r="S165" s="177">
        <v>0</v>
      </c>
      <c r="T165" s="178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9" t="s">
        <v>169</v>
      </c>
      <c r="AT165" s="179" t="s">
        <v>140</v>
      </c>
      <c r="AU165" s="179" t="s">
        <v>116</v>
      </c>
      <c r="AY165" s="14" t="s">
        <v>137</v>
      </c>
      <c r="BE165" s="96">
        <f>IF(N165="základná",J165,0)</f>
        <v>0</v>
      </c>
      <c r="BF165" s="96">
        <f>IF(N165="znížená",J165,0)</f>
        <v>0</v>
      </c>
      <c r="BG165" s="96">
        <f>IF(N165="zákl. prenesená",J165,0)</f>
        <v>0</v>
      </c>
      <c r="BH165" s="96">
        <f>IF(N165="zníž. prenesená",J165,0)</f>
        <v>0</v>
      </c>
      <c r="BI165" s="96">
        <f>IF(N165="nulová",J165,0)</f>
        <v>0</v>
      </c>
      <c r="BJ165" s="14" t="s">
        <v>116</v>
      </c>
      <c r="BK165" s="96">
        <f>ROUND(I165*H165,2)</f>
        <v>0</v>
      </c>
      <c r="BL165" s="14" t="s">
        <v>169</v>
      </c>
      <c r="BM165" s="179" t="s">
        <v>223</v>
      </c>
    </row>
    <row r="166" spans="1:65" s="2" customFormat="1" ht="16.5" customHeight="1">
      <c r="A166" s="31"/>
      <c r="B166" s="136"/>
      <c r="C166" s="167" t="s">
        <v>224</v>
      </c>
      <c r="D166" s="167" t="s">
        <v>140</v>
      </c>
      <c r="E166" s="168" t="s">
        <v>225</v>
      </c>
      <c r="F166" s="169" t="s">
        <v>292</v>
      </c>
      <c r="G166" s="170" t="s">
        <v>187</v>
      </c>
      <c r="H166" s="205">
        <v>1</v>
      </c>
      <c r="I166" s="172"/>
      <c r="J166" s="173">
        <f>ROUND(I166*H166,2)</f>
        <v>0</v>
      </c>
      <c r="K166" s="174"/>
      <c r="L166" s="32"/>
      <c r="M166" s="175" t="s">
        <v>1</v>
      </c>
      <c r="N166" s="176" t="s">
        <v>39</v>
      </c>
      <c r="O166" s="60"/>
      <c r="P166" s="177">
        <f>O166*H166</f>
        <v>0</v>
      </c>
      <c r="Q166" s="177">
        <v>0</v>
      </c>
      <c r="R166" s="177">
        <f>Q166*H166</f>
        <v>0</v>
      </c>
      <c r="S166" s="177">
        <v>0</v>
      </c>
      <c r="T166" s="178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9" t="s">
        <v>169</v>
      </c>
      <c r="AT166" s="179" t="s">
        <v>140</v>
      </c>
      <c r="AU166" s="179" t="s">
        <v>116</v>
      </c>
      <c r="AY166" s="14" t="s">
        <v>137</v>
      </c>
      <c r="BE166" s="96">
        <f>IF(N166="základná",J166,0)</f>
        <v>0</v>
      </c>
      <c r="BF166" s="96">
        <f>IF(N166="znížená",J166,0)</f>
        <v>0</v>
      </c>
      <c r="BG166" s="96">
        <f>IF(N166="zákl. prenesená",J166,0)</f>
        <v>0</v>
      </c>
      <c r="BH166" s="96">
        <f>IF(N166="zníž. prenesená",J166,0)</f>
        <v>0</v>
      </c>
      <c r="BI166" s="96">
        <f>IF(N166="nulová",J166,0)</f>
        <v>0</v>
      </c>
      <c r="BJ166" s="14" t="s">
        <v>116</v>
      </c>
      <c r="BK166" s="96">
        <f>ROUND(I166*H166,2)</f>
        <v>0</v>
      </c>
      <c r="BL166" s="14" t="s">
        <v>169</v>
      </c>
      <c r="BM166" s="179" t="s">
        <v>226</v>
      </c>
    </row>
    <row r="167" spans="1:65" s="2" customFormat="1" ht="24.15" customHeight="1">
      <c r="A167" s="31"/>
      <c r="B167" s="136"/>
      <c r="C167" s="167" t="s">
        <v>180</v>
      </c>
      <c r="D167" s="167" t="s">
        <v>140</v>
      </c>
      <c r="E167" s="168" t="s">
        <v>227</v>
      </c>
      <c r="F167" s="169" t="s">
        <v>228</v>
      </c>
      <c r="G167" s="170" t="s">
        <v>168</v>
      </c>
      <c r="H167" s="205">
        <v>2</v>
      </c>
      <c r="I167" s="172"/>
      <c r="J167" s="173">
        <f>ROUND(I167*H167,2)</f>
        <v>0</v>
      </c>
      <c r="K167" s="174"/>
      <c r="L167" s="32"/>
      <c r="M167" s="175" t="s">
        <v>1</v>
      </c>
      <c r="N167" s="176" t="s">
        <v>39</v>
      </c>
      <c r="O167" s="60"/>
      <c r="P167" s="177">
        <f>O167*H167</f>
        <v>0</v>
      </c>
      <c r="Q167" s="177">
        <v>0</v>
      </c>
      <c r="R167" s="177">
        <f>Q167*H167</f>
        <v>0</v>
      </c>
      <c r="S167" s="177">
        <v>0</v>
      </c>
      <c r="T167" s="178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9" t="s">
        <v>169</v>
      </c>
      <c r="AT167" s="179" t="s">
        <v>140</v>
      </c>
      <c r="AU167" s="179" t="s">
        <v>116</v>
      </c>
      <c r="AY167" s="14" t="s">
        <v>137</v>
      </c>
      <c r="BE167" s="96">
        <f>IF(N167="základná",J167,0)</f>
        <v>0</v>
      </c>
      <c r="BF167" s="96">
        <f>IF(N167="znížená",J167,0)</f>
        <v>0</v>
      </c>
      <c r="BG167" s="96">
        <f>IF(N167="zákl. prenesená",J167,0)</f>
        <v>0</v>
      </c>
      <c r="BH167" s="96">
        <f>IF(N167="zníž. prenesená",J167,0)</f>
        <v>0</v>
      </c>
      <c r="BI167" s="96">
        <f>IF(N167="nulová",J167,0)</f>
        <v>0</v>
      </c>
      <c r="BJ167" s="14" t="s">
        <v>116</v>
      </c>
      <c r="BK167" s="96">
        <f>ROUND(I167*H167,2)</f>
        <v>0</v>
      </c>
      <c r="BL167" s="14" t="s">
        <v>169</v>
      </c>
      <c r="BM167" s="179" t="s">
        <v>229</v>
      </c>
    </row>
    <row r="168" spans="1:65" s="12" customFormat="1" ht="22.8" customHeight="1">
      <c r="B168" s="155"/>
      <c r="D168" s="156" t="s">
        <v>72</v>
      </c>
      <c r="E168" s="165" t="s">
        <v>230</v>
      </c>
      <c r="F168" s="165" t="s">
        <v>231</v>
      </c>
      <c r="I168" s="158"/>
      <c r="J168" s="166">
        <f>BK168</f>
        <v>0</v>
      </c>
      <c r="L168" s="155"/>
      <c r="M168" s="159"/>
      <c r="N168" s="160"/>
      <c r="O168" s="160"/>
      <c r="P168" s="161">
        <f>SUM(P169:P171)</f>
        <v>0</v>
      </c>
      <c r="Q168" s="160"/>
      <c r="R168" s="161">
        <f>SUM(R169:R171)</f>
        <v>0</v>
      </c>
      <c r="S168" s="160"/>
      <c r="T168" s="162">
        <f>SUM(T169:T171)</f>
        <v>0</v>
      </c>
      <c r="AR168" s="156" t="s">
        <v>116</v>
      </c>
      <c r="AT168" s="163" t="s">
        <v>72</v>
      </c>
      <c r="AU168" s="163" t="s">
        <v>81</v>
      </c>
      <c r="AY168" s="156" t="s">
        <v>137</v>
      </c>
      <c r="BK168" s="164">
        <f>SUM(BK169:BK171)</f>
        <v>0</v>
      </c>
    </row>
    <row r="169" spans="1:65" s="2" customFormat="1" ht="24.15" customHeight="1">
      <c r="A169" s="31"/>
      <c r="B169" s="136"/>
      <c r="C169" s="167" t="s">
        <v>232</v>
      </c>
      <c r="D169" s="167" t="s">
        <v>140</v>
      </c>
      <c r="E169" s="168" t="s">
        <v>233</v>
      </c>
      <c r="F169" s="169" t="s">
        <v>234</v>
      </c>
      <c r="G169" s="170" t="s">
        <v>143</v>
      </c>
      <c r="H169" s="205">
        <v>97.83</v>
      </c>
      <c r="I169" s="172"/>
      <c r="J169" s="173">
        <f>ROUND(I169*H169,2)</f>
        <v>0</v>
      </c>
      <c r="K169" s="174"/>
      <c r="L169" s="32"/>
      <c r="M169" s="175" t="s">
        <v>1</v>
      </c>
      <c r="N169" s="176" t="s">
        <v>39</v>
      </c>
      <c r="O169" s="60"/>
      <c r="P169" s="177">
        <f>O169*H169</f>
        <v>0</v>
      </c>
      <c r="Q169" s="177">
        <v>0</v>
      </c>
      <c r="R169" s="177">
        <f>Q169*H169</f>
        <v>0</v>
      </c>
      <c r="S169" s="177">
        <v>0</v>
      </c>
      <c r="T169" s="178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9" t="s">
        <v>169</v>
      </c>
      <c r="AT169" s="179" t="s">
        <v>140</v>
      </c>
      <c r="AU169" s="179" t="s">
        <v>116</v>
      </c>
      <c r="AY169" s="14" t="s">
        <v>137</v>
      </c>
      <c r="BE169" s="96">
        <f>IF(N169="základná",J169,0)</f>
        <v>0</v>
      </c>
      <c r="BF169" s="96">
        <f>IF(N169="znížená",J169,0)</f>
        <v>0</v>
      </c>
      <c r="BG169" s="96">
        <f>IF(N169="zákl. prenesená",J169,0)</f>
        <v>0</v>
      </c>
      <c r="BH169" s="96">
        <f>IF(N169="zníž. prenesená",J169,0)</f>
        <v>0</v>
      </c>
      <c r="BI169" s="96">
        <f>IF(N169="nulová",J169,0)</f>
        <v>0</v>
      </c>
      <c r="BJ169" s="14" t="s">
        <v>116</v>
      </c>
      <c r="BK169" s="96">
        <f>ROUND(I169*H169,2)</f>
        <v>0</v>
      </c>
      <c r="BL169" s="14" t="s">
        <v>169</v>
      </c>
      <c r="BM169" s="179" t="s">
        <v>235</v>
      </c>
    </row>
    <row r="170" spans="1:65" s="2" customFormat="1" ht="24.15" customHeight="1">
      <c r="A170" s="31"/>
      <c r="B170" s="136"/>
      <c r="C170" s="167" t="s">
        <v>235</v>
      </c>
      <c r="D170" s="167" t="s">
        <v>140</v>
      </c>
      <c r="E170" s="168" t="s">
        <v>236</v>
      </c>
      <c r="F170" s="169" t="s">
        <v>237</v>
      </c>
      <c r="G170" s="170" t="s">
        <v>143</v>
      </c>
      <c r="H170" s="205">
        <v>139.51</v>
      </c>
      <c r="I170" s="172"/>
      <c r="J170" s="173">
        <f>ROUND(I170*H170,2)</f>
        <v>0</v>
      </c>
      <c r="K170" s="174"/>
      <c r="L170" s="32"/>
      <c r="M170" s="175" t="s">
        <v>1</v>
      </c>
      <c r="N170" s="176" t="s">
        <v>39</v>
      </c>
      <c r="O170" s="60"/>
      <c r="P170" s="177">
        <f>O170*H170</f>
        <v>0</v>
      </c>
      <c r="Q170" s="177">
        <v>0</v>
      </c>
      <c r="R170" s="177">
        <f>Q170*H170</f>
        <v>0</v>
      </c>
      <c r="S170" s="177">
        <v>0</v>
      </c>
      <c r="T170" s="178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9" t="s">
        <v>169</v>
      </c>
      <c r="AT170" s="179" t="s">
        <v>140</v>
      </c>
      <c r="AU170" s="179" t="s">
        <v>116</v>
      </c>
      <c r="AY170" s="14" t="s">
        <v>137</v>
      </c>
      <c r="BE170" s="96">
        <f>IF(N170="základná",J170,0)</f>
        <v>0</v>
      </c>
      <c r="BF170" s="96">
        <f>IF(N170="znížená",J170,0)</f>
        <v>0</v>
      </c>
      <c r="BG170" s="96">
        <f>IF(N170="zákl. prenesená",J170,0)</f>
        <v>0</v>
      </c>
      <c r="BH170" s="96">
        <f>IF(N170="zníž. prenesená",J170,0)</f>
        <v>0</v>
      </c>
      <c r="BI170" s="96">
        <f>IF(N170="nulová",J170,0)</f>
        <v>0</v>
      </c>
      <c r="BJ170" s="14" t="s">
        <v>116</v>
      </c>
      <c r="BK170" s="96">
        <f>ROUND(I170*H170,2)</f>
        <v>0</v>
      </c>
      <c r="BL170" s="14" t="s">
        <v>169</v>
      </c>
      <c r="BM170" s="179" t="s">
        <v>238</v>
      </c>
    </row>
    <row r="171" spans="1:65" s="2" customFormat="1" ht="24.15" customHeight="1">
      <c r="A171" s="31"/>
      <c r="B171" s="136"/>
      <c r="C171" s="167" t="s">
        <v>239</v>
      </c>
      <c r="D171" s="167" t="s">
        <v>140</v>
      </c>
      <c r="E171" s="168" t="s">
        <v>240</v>
      </c>
      <c r="F171" s="169" t="s">
        <v>241</v>
      </c>
      <c r="G171" s="170" t="s">
        <v>168</v>
      </c>
      <c r="H171" s="205">
        <v>3.883</v>
      </c>
      <c r="I171" s="172"/>
      <c r="J171" s="173">
        <f>ROUND(I171*H171,2)</f>
        <v>0</v>
      </c>
      <c r="K171" s="174"/>
      <c r="L171" s="32"/>
      <c r="M171" s="175" t="s">
        <v>1</v>
      </c>
      <c r="N171" s="176" t="s">
        <v>39</v>
      </c>
      <c r="O171" s="60"/>
      <c r="P171" s="177">
        <f>O171*H171</f>
        <v>0</v>
      </c>
      <c r="Q171" s="177">
        <v>0</v>
      </c>
      <c r="R171" s="177">
        <f>Q171*H171</f>
        <v>0</v>
      </c>
      <c r="S171" s="177">
        <v>0</v>
      </c>
      <c r="T171" s="178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9" t="s">
        <v>169</v>
      </c>
      <c r="AT171" s="179" t="s">
        <v>140</v>
      </c>
      <c r="AU171" s="179" t="s">
        <v>116</v>
      </c>
      <c r="AY171" s="14" t="s">
        <v>137</v>
      </c>
      <c r="BE171" s="96">
        <f>IF(N171="základná",J171,0)</f>
        <v>0</v>
      </c>
      <c r="BF171" s="96">
        <f>IF(N171="znížená",J171,0)</f>
        <v>0</v>
      </c>
      <c r="BG171" s="96">
        <f>IF(N171="zákl. prenesená",J171,0)</f>
        <v>0</v>
      </c>
      <c r="BH171" s="96">
        <f>IF(N171="zníž. prenesená",J171,0)</f>
        <v>0</v>
      </c>
      <c r="BI171" s="96">
        <f>IF(N171="nulová",J171,0)</f>
        <v>0</v>
      </c>
      <c r="BJ171" s="14" t="s">
        <v>116</v>
      </c>
      <c r="BK171" s="96">
        <f>ROUND(I171*H171,2)</f>
        <v>0</v>
      </c>
      <c r="BL171" s="14" t="s">
        <v>169</v>
      </c>
      <c r="BM171" s="179" t="s">
        <v>242</v>
      </c>
    </row>
    <row r="172" spans="1:65" s="12" customFormat="1" ht="22.8" customHeight="1">
      <c r="B172" s="155"/>
      <c r="D172" s="156" t="s">
        <v>72</v>
      </c>
      <c r="E172" s="165" t="s">
        <v>243</v>
      </c>
      <c r="F172" s="165" t="s">
        <v>244</v>
      </c>
      <c r="I172" s="158"/>
      <c r="J172" s="166">
        <f>BK172</f>
        <v>0</v>
      </c>
      <c r="L172" s="155"/>
      <c r="M172" s="159"/>
      <c r="N172" s="160"/>
      <c r="O172" s="160"/>
      <c r="P172" s="161">
        <f>SUM(P173:P176)</f>
        <v>0</v>
      </c>
      <c r="Q172" s="160"/>
      <c r="R172" s="161">
        <f>SUM(R173:R176)</f>
        <v>2.3925000000000002E-2</v>
      </c>
      <c r="S172" s="160"/>
      <c r="T172" s="162">
        <f>SUM(T173:T176)</f>
        <v>0.03</v>
      </c>
      <c r="AR172" s="156" t="s">
        <v>116</v>
      </c>
      <c r="AT172" s="163" t="s">
        <v>72</v>
      </c>
      <c r="AU172" s="163" t="s">
        <v>81</v>
      </c>
      <c r="AY172" s="156" t="s">
        <v>137</v>
      </c>
      <c r="BK172" s="164">
        <f>SUM(BK173:BK176)</f>
        <v>0</v>
      </c>
    </row>
    <row r="173" spans="1:65" s="2" customFormat="1" ht="24.15" customHeight="1">
      <c r="A173" s="31"/>
      <c r="B173" s="136"/>
      <c r="C173" s="167" t="s">
        <v>238</v>
      </c>
      <c r="D173" s="167" t="s">
        <v>140</v>
      </c>
      <c r="E173" s="168" t="s">
        <v>245</v>
      </c>
      <c r="F173" s="169" t="s">
        <v>246</v>
      </c>
      <c r="G173" s="170" t="s">
        <v>143</v>
      </c>
      <c r="H173" s="205">
        <v>30</v>
      </c>
      <c r="I173" s="172"/>
      <c r="J173" s="173">
        <f>ROUND(I173*H173,2)</f>
        <v>0</v>
      </c>
      <c r="K173" s="174"/>
      <c r="L173" s="32"/>
      <c r="M173" s="175" t="s">
        <v>1</v>
      </c>
      <c r="N173" s="176" t="s">
        <v>39</v>
      </c>
      <c r="O173" s="60"/>
      <c r="P173" s="177">
        <f>O173*H173</f>
        <v>0</v>
      </c>
      <c r="Q173" s="177">
        <v>0</v>
      </c>
      <c r="R173" s="177">
        <f>Q173*H173</f>
        <v>0</v>
      </c>
      <c r="S173" s="177">
        <v>1E-3</v>
      </c>
      <c r="T173" s="178">
        <f>S173*H173</f>
        <v>0.03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9" t="s">
        <v>169</v>
      </c>
      <c r="AT173" s="179" t="s">
        <v>140</v>
      </c>
      <c r="AU173" s="179" t="s">
        <v>116</v>
      </c>
      <c r="AY173" s="14" t="s">
        <v>137</v>
      </c>
      <c r="BE173" s="96">
        <f>IF(N173="základná",J173,0)</f>
        <v>0</v>
      </c>
      <c r="BF173" s="96">
        <f>IF(N173="znížená",J173,0)</f>
        <v>0</v>
      </c>
      <c r="BG173" s="96">
        <f>IF(N173="zákl. prenesená",J173,0)</f>
        <v>0</v>
      </c>
      <c r="BH173" s="96">
        <f>IF(N173="zníž. prenesená",J173,0)</f>
        <v>0</v>
      </c>
      <c r="BI173" s="96">
        <f>IF(N173="nulová",J173,0)</f>
        <v>0</v>
      </c>
      <c r="BJ173" s="14" t="s">
        <v>116</v>
      </c>
      <c r="BK173" s="96">
        <f>ROUND(I173*H173,2)</f>
        <v>0</v>
      </c>
      <c r="BL173" s="14" t="s">
        <v>169</v>
      </c>
      <c r="BM173" s="179" t="s">
        <v>247</v>
      </c>
    </row>
    <row r="174" spans="1:65" s="2" customFormat="1" ht="24.15" customHeight="1">
      <c r="A174" s="31"/>
      <c r="B174" s="136"/>
      <c r="C174" s="167" t="s">
        <v>248</v>
      </c>
      <c r="D174" s="167" t="s">
        <v>140</v>
      </c>
      <c r="E174" s="168" t="s">
        <v>249</v>
      </c>
      <c r="F174" s="169" t="s">
        <v>250</v>
      </c>
      <c r="G174" s="170" t="s">
        <v>143</v>
      </c>
      <c r="H174" s="205">
        <v>30</v>
      </c>
      <c r="I174" s="172"/>
      <c r="J174" s="173">
        <f>ROUND(I174*H174,2)</f>
        <v>0</v>
      </c>
      <c r="K174" s="174"/>
      <c r="L174" s="32"/>
      <c r="M174" s="175" t="s">
        <v>1</v>
      </c>
      <c r="N174" s="176" t="s">
        <v>39</v>
      </c>
      <c r="O174" s="60"/>
      <c r="P174" s="177">
        <f>O174*H174</f>
        <v>0</v>
      </c>
      <c r="Q174" s="177">
        <v>1.0000000000000001E-5</v>
      </c>
      <c r="R174" s="177">
        <f>Q174*H174</f>
        <v>3.0000000000000003E-4</v>
      </c>
      <c r="S174" s="177">
        <v>0</v>
      </c>
      <c r="T174" s="178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9" t="s">
        <v>169</v>
      </c>
      <c r="AT174" s="179" t="s">
        <v>140</v>
      </c>
      <c r="AU174" s="179" t="s">
        <v>116</v>
      </c>
      <c r="AY174" s="14" t="s">
        <v>137</v>
      </c>
      <c r="BE174" s="96">
        <f>IF(N174="základná",J174,0)</f>
        <v>0</v>
      </c>
      <c r="BF174" s="96">
        <f>IF(N174="znížená",J174,0)</f>
        <v>0</v>
      </c>
      <c r="BG174" s="96">
        <f>IF(N174="zákl. prenesená",J174,0)</f>
        <v>0</v>
      </c>
      <c r="BH174" s="96">
        <f>IF(N174="zníž. prenesená",J174,0)</f>
        <v>0</v>
      </c>
      <c r="BI174" s="96">
        <f>IF(N174="nulová",J174,0)</f>
        <v>0</v>
      </c>
      <c r="BJ174" s="14" t="s">
        <v>116</v>
      </c>
      <c r="BK174" s="96">
        <f>ROUND(I174*H174,2)</f>
        <v>0</v>
      </c>
      <c r="BL174" s="14" t="s">
        <v>169</v>
      </c>
      <c r="BM174" s="179" t="s">
        <v>251</v>
      </c>
    </row>
    <row r="175" spans="1:65" s="2" customFormat="1" ht="16.5" customHeight="1">
      <c r="A175" s="31"/>
      <c r="B175" s="136"/>
      <c r="C175" s="180" t="s">
        <v>242</v>
      </c>
      <c r="D175" s="180" t="s">
        <v>190</v>
      </c>
      <c r="E175" s="181" t="s">
        <v>252</v>
      </c>
      <c r="F175" s="182" t="s">
        <v>253</v>
      </c>
      <c r="G175" s="183" t="s">
        <v>143</v>
      </c>
      <c r="H175" s="207">
        <v>31.5</v>
      </c>
      <c r="I175" s="184"/>
      <c r="J175" s="185">
        <f>ROUND(I175*H175,2)</f>
        <v>0</v>
      </c>
      <c r="K175" s="186"/>
      <c r="L175" s="187"/>
      <c r="M175" s="188" t="s">
        <v>1</v>
      </c>
      <c r="N175" s="189" t="s">
        <v>39</v>
      </c>
      <c r="O175" s="60"/>
      <c r="P175" s="177">
        <f>O175*H175</f>
        <v>0</v>
      </c>
      <c r="Q175" s="177">
        <v>7.5000000000000002E-4</v>
      </c>
      <c r="R175" s="177">
        <f>Q175*H175</f>
        <v>2.3625E-2</v>
      </c>
      <c r="S175" s="177">
        <v>0</v>
      </c>
      <c r="T175" s="178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9" t="s">
        <v>193</v>
      </c>
      <c r="AT175" s="179" t="s">
        <v>190</v>
      </c>
      <c r="AU175" s="179" t="s">
        <v>116</v>
      </c>
      <c r="AY175" s="14" t="s">
        <v>137</v>
      </c>
      <c r="BE175" s="96">
        <f>IF(N175="základná",J175,0)</f>
        <v>0</v>
      </c>
      <c r="BF175" s="96">
        <f>IF(N175="znížená",J175,0)</f>
        <v>0</v>
      </c>
      <c r="BG175" s="96">
        <f>IF(N175="zákl. prenesená",J175,0)</f>
        <v>0</v>
      </c>
      <c r="BH175" s="96">
        <f>IF(N175="zníž. prenesená",J175,0)</f>
        <v>0</v>
      </c>
      <c r="BI175" s="96">
        <f>IF(N175="nulová",J175,0)</f>
        <v>0</v>
      </c>
      <c r="BJ175" s="14" t="s">
        <v>116</v>
      </c>
      <c r="BK175" s="96">
        <f>ROUND(I175*H175,2)</f>
        <v>0</v>
      </c>
      <c r="BL175" s="14" t="s">
        <v>169</v>
      </c>
      <c r="BM175" s="179" t="s">
        <v>254</v>
      </c>
    </row>
    <row r="176" spans="1:65" s="2" customFormat="1" ht="24.15" customHeight="1">
      <c r="A176" s="31"/>
      <c r="B176" s="136"/>
      <c r="C176" s="167" t="s">
        <v>255</v>
      </c>
      <c r="D176" s="167" t="s">
        <v>140</v>
      </c>
      <c r="E176" s="168" t="s">
        <v>256</v>
      </c>
      <c r="F176" s="169" t="s">
        <v>257</v>
      </c>
      <c r="G176" s="170" t="s">
        <v>168</v>
      </c>
      <c r="H176" s="205">
        <v>2.4E-2</v>
      </c>
      <c r="I176" s="172"/>
      <c r="J176" s="173">
        <f>ROUND(I176*H176,2)</f>
        <v>0</v>
      </c>
      <c r="K176" s="174"/>
      <c r="L176" s="32"/>
      <c r="M176" s="175" t="s">
        <v>1</v>
      </c>
      <c r="N176" s="176" t="s">
        <v>39</v>
      </c>
      <c r="O176" s="60"/>
      <c r="P176" s="177">
        <f>O176*H176</f>
        <v>0</v>
      </c>
      <c r="Q176" s="177">
        <v>0</v>
      </c>
      <c r="R176" s="177">
        <f>Q176*H176</f>
        <v>0</v>
      </c>
      <c r="S176" s="177">
        <v>0</v>
      </c>
      <c r="T176" s="178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9" t="s">
        <v>169</v>
      </c>
      <c r="AT176" s="179" t="s">
        <v>140</v>
      </c>
      <c r="AU176" s="179" t="s">
        <v>116</v>
      </c>
      <c r="AY176" s="14" t="s">
        <v>137</v>
      </c>
      <c r="BE176" s="96">
        <f>IF(N176="základná",J176,0)</f>
        <v>0</v>
      </c>
      <c r="BF176" s="96">
        <f>IF(N176="znížená",J176,0)</f>
        <v>0</v>
      </c>
      <c r="BG176" s="96">
        <f>IF(N176="zákl. prenesená",J176,0)</f>
        <v>0</v>
      </c>
      <c r="BH176" s="96">
        <f>IF(N176="zníž. prenesená",J176,0)</f>
        <v>0</v>
      </c>
      <c r="BI176" s="96">
        <f>IF(N176="nulová",J176,0)</f>
        <v>0</v>
      </c>
      <c r="BJ176" s="14" t="s">
        <v>116</v>
      </c>
      <c r="BK176" s="96">
        <f>ROUND(I176*H176,2)</f>
        <v>0</v>
      </c>
      <c r="BL176" s="14" t="s">
        <v>169</v>
      </c>
      <c r="BM176" s="179" t="s">
        <v>258</v>
      </c>
    </row>
    <row r="177" spans="1:65" s="12" customFormat="1" ht="22.8" customHeight="1">
      <c r="B177" s="155"/>
      <c r="D177" s="156" t="s">
        <v>72</v>
      </c>
      <c r="E177" s="165" t="s">
        <v>259</v>
      </c>
      <c r="F177" s="165" t="s">
        <v>260</v>
      </c>
      <c r="I177" s="158"/>
      <c r="J177" s="166">
        <f>BK177</f>
        <v>0</v>
      </c>
      <c r="L177" s="155"/>
      <c r="M177" s="159"/>
      <c r="N177" s="160"/>
      <c r="O177" s="160"/>
      <c r="P177" s="161">
        <f>P178</f>
        <v>0</v>
      </c>
      <c r="Q177" s="160"/>
      <c r="R177" s="161">
        <f>R178</f>
        <v>0</v>
      </c>
      <c r="S177" s="160"/>
      <c r="T177" s="162">
        <f>T178</f>
        <v>0</v>
      </c>
      <c r="AR177" s="156" t="s">
        <v>116</v>
      </c>
      <c r="AT177" s="163" t="s">
        <v>72</v>
      </c>
      <c r="AU177" s="163" t="s">
        <v>81</v>
      </c>
      <c r="AY177" s="156" t="s">
        <v>137</v>
      </c>
      <c r="BK177" s="164">
        <f>BK178</f>
        <v>0</v>
      </c>
    </row>
    <row r="178" spans="1:65" s="2" customFormat="1" ht="37.799999999999997" customHeight="1">
      <c r="A178" s="31"/>
      <c r="B178" s="136"/>
      <c r="C178" s="167" t="s">
        <v>261</v>
      </c>
      <c r="D178" s="167" t="s">
        <v>140</v>
      </c>
      <c r="E178" s="168" t="s">
        <v>262</v>
      </c>
      <c r="F178" s="169" t="s">
        <v>263</v>
      </c>
      <c r="G178" s="170" t="s">
        <v>143</v>
      </c>
      <c r="H178" s="205">
        <v>1807.625</v>
      </c>
      <c r="I178" s="172"/>
      <c r="J178" s="173">
        <f>ROUND(I178*H178,2)</f>
        <v>0</v>
      </c>
      <c r="K178" s="174"/>
      <c r="L178" s="32"/>
      <c r="M178" s="175" t="s">
        <v>1</v>
      </c>
      <c r="N178" s="176" t="s">
        <v>39</v>
      </c>
      <c r="O178" s="60"/>
      <c r="P178" s="177">
        <f>O178*H178</f>
        <v>0</v>
      </c>
      <c r="Q178" s="177">
        <v>0</v>
      </c>
      <c r="R178" s="177">
        <f>Q178*H178</f>
        <v>0</v>
      </c>
      <c r="S178" s="177">
        <v>0</v>
      </c>
      <c r="T178" s="178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9" t="s">
        <v>169</v>
      </c>
      <c r="AT178" s="179" t="s">
        <v>140</v>
      </c>
      <c r="AU178" s="179" t="s">
        <v>116</v>
      </c>
      <c r="AY178" s="14" t="s">
        <v>137</v>
      </c>
      <c r="BE178" s="96">
        <f>IF(N178="základná",J178,0)</f>
        <v>0</v>
      </c>
      <c r="BF178" s="96">
        <f>IF(N178="znížená",J178,0)</f>
        <v>0</v>
      </c>
      <c r="BG178" s="96">
        <f>IF(N178="zákl. prenesená",J178,0)</f>
        <v>0</v>
      </c>
      <c r="BH178" s="96">
        <f>IF(N178="zníž. prenesená",J178,0)</f>
        <v>0</v>
      </c>
      <c r="BI178" s="96">
        <f>IF(N178="nulová",J178,0)</f>
        <v>0</v>
      </c>
      <c r="BJ178" s="14" t="s">
        <v>116</v>
      </c>
      <c r="BK178" s="96">
        <f>ROUND(I178*H178,2)</f>
        <v>0</v>
      </c>
      <c r="BL178" s="14" t="s">
        <v>169</v>
      </c>
      <c r="BM178" s="179" t="s">
        <v>264</v>
      </c>
    </row>
    <row r="179" spans="1:65" s="12" customFormat="1" ht="25.95" customHeight="1">
      <c r="B179" s="155"/>
      <c r="D179" s="156" t="s">
        <v>72</v>
      </c>
      <c r="E179" s="157" t="s">
        <v>190</v>
      </c>
      <c r="F179" s="157" t="s">
        <v>265</v>
      </c>
      <c r="I179" s="158"/>
      <c r="J179" s="133">
        <f>BK179</f>
        <v>0</v>
      </c>
      <c r="L179" s="155"/>
      <c r="M179" s="159"/>
      <c r="N179" s="160"/>
      <c r="O179" s="160"/>
      <c r="P179" s="161">
        <f>SUM(P180:P185)</f>
        <v>0</v>
      </c>
      <c r="Q179" s="160"/>
      <c r="R179" s="161">
        <f>SUM(R180:R185)</f>
        <v>0</v>
      </c>
      <c r="S179" s="160"/>
      <c r="T179" s="162">
        <f>SUM(T180:T185)</f>
        <v>0</v>
      </c>
      <c r="AR179" s="156" t="s">
        <v>147</v>
      </c>
      <c r="AT179" s="163" t="s">
        <v>72</v>
      </c>
      <c r="AU179" s="163" t="s">
        <v>73</v>
      </c>
      <c r="AY179" s="156" t="s">
        <v>137</v>
      </c>
      <c r="BK179" s="164">
        <f>SUM(BK180:BK185)</f>
        <v>0</v>
      </c>
    </row>
    <row r="180" spans="1:65" s="2" customFormat="1" ht="24.15" customHeight="1">
      <c r="A180" s="31"/>
      <c r="B180" s="136"/>
      <c r="C180" s="180" t="s">
        <v>266</v>
      </c>
      <c r="D180" s="180" t="s">
        <v>190</v>
      </c>
      <c r="E180" s="181" t="s">
        <v>267</v>
      </c>
      <c r="F180" s="182" t="s">
        <v>268</v>
      </c>
      <c r="G180" s="183" t="s">
        <v>204</v>
      </c>
      <c r="H180" s="207">
        <v>1</v>
      </c>
      <c r="I180" s="184"/>
      <c r="J180" s="185">
        <f t="shared" ref="J180:J185" si="25">ROUND(I180*H180,2)</f>
        <v>0</v>
      </c>
      <c r="K180" s="186"/>
      <c r="L180" s="187"/>
      <c r="M180" s="188" t="s">
        <v>1</v>
      </c>
      <c r="N180" s="189" t="s">
        <v>39</v>
      </c>
      <c r="O180" s="60"/>
      <c r="P180" s="177">
        <f t="shared" ref="P180:P185" si="26">O180*H180</f>
        <v>0</v>
      </c>
      <c r="Q180" s="177">
        <v>0</v>
      </c>
      <c r="R180" s="177">
        <f t="shared" ref="R180:R185" si="27">Q180*H180</f>
        <v>0</v>
      </c>
      <c r="S180" s="177">
        <v>0</v>
      </c>
      <c r="T180" s="178">
        <f t="shared" ref="T180:T185" si="28"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9" t="s">
        <v>269</v>
      </c>
      <c r="AT180" s="179" t="s">
        <v>190</v>
      </c>
      <c r="AU180" s="179" t="s">
        <v>81</v>
      </c>
      <c r="AY180" s="14" t="s">
        <v>137</v>
      </c>
      <c r="BE180" s="96">
        <f t="shared" ref="BE180:BE185" si="29">IF(N180="základná",J180,0)</f>
        <v>0</v>
      </c>
      <c r="BF180" s="96">
        <f t="shared" ref="BF180:BF185" si="30">IF(N180="znížená",J180,0)</f>
        <v>0</v>
      </c>
      <c r="BG180" s="96">
        <f t="shared" ref="BG180:BG185" si="31">IF(N180="zákl. prenesená",J180,0)</f>
        <v>0</v>
      </c>
      <c r="BH180" s="96">
        <f t="shared" ref="BH180:BH185" si="32">IF(N180="zníž. prenesená",J180,0)</f>
        <v>0</v>
      </c>
      <c r="BI180" s="96">
        <f t="shared" ref="BI180:BI185" si="33">IF(N180="nulová",J180,0)</f>
        <v>0</v>
      </c>
      <c r="BJ180" s="14" t="s">
        <v>116</v>
      </c>
      <c r="BK180" s="96">
        <f t="shared" ref="BK180:BK185" si="34">ROUND(I180*H180,2)</f>
        <v>0</v>
      </c>
      <c r="BL180" s="14" t="s">
        <v>270</v>
      </c>
      <c r="BM180" s="179" t="s">
        <v>261</v>
      </c>
    </row>
    <row r="181" spans="1:65" s="2" customFormat="1" ht="24.15" customHeight="1">
      <c r="A181" s="31"/>
      <c r="B181" s="136"/>
      <c r="C181" s="167" t="s">
        <v>193</v>
      </c>
      <c r="D181" s="167" t="s">
        <v>140</v>
      </c>
      <c r="E181" s="168" t="s">
        <v>271</v>
      </c>
      <c r="F181" s="169" t="s">
        <v>272</v>
      </c>
      <c r="G181" s="170" t="s">
        <v>187</v>
      </c>
      <c r="H181" s="205">
        <v>36</v>
      </c>
      <c r="I181" s="172"/>
      <c r="J181" s="173">
        <f t="shared" si="25"/>
        <v>0</v>
      </c>
      <c r="K181" s="174"/>
      <c r="L181" s="32"/>
      <c r="M181" s="175" t="s">
        <v>1</v>
      </c>
      <c r="N181" s="176" t="s">
        <v>39</v>
      </c>
      <c r="O181" s="60"/>
      <c r="P181" s="177">
        <f t="shared" si="26"/>
        <v>0</v>
      </c>
      <c r="Q181" s="177">
        <v>0</v>
      </c>
      <c r="R181" s="177">
        <f t="shared" si="27"/>
        <v>0</v>
      </c>
      <c r="S181" s="177">
        <v>0</v>
      </c>
      <c r="T181" s="178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9" t="s">
        <v>270</v>
      </c>
      <c r="AT181" s="179" t="s">
        <v>140</v>
      </c>
      <c r="AU181" s="179" t="s">
        <v>81</v>
      </c>
      <c r="AY181" s="14" t="s">
        <v>137</v>
      </c>
      <c r="BE181" s="96">
        <f t="shared" si="29"/>
        <v>0</v>
      </c>
      <c r="BF181" s="96">
        <f t="shared" si="30"/>
        <v>0</v>
      </c>
      <c r="BG181" s="96">
        <f t="shared" si="31"/>
        <v>0</v>
      </c>
      <c r="BH181" s="96">
        <f t="shared" si="32"/>
        <v>0</v>
      </c>
      <c r="BI181" s="96">
        <f t="shared" si="33"/>
        <v>0</v>
      </c>
      <c r="BJ181" s="14" t="s">
        <v>116</v>
      </c>
      <c r="BK181" s="96">
        <f t="shared" si="34"/>
        <v>0</v>
      </c>
      <c r="BL181" s="14" t="s">
        <v>270</v>
      </c>
      <c r="BM181" s="179" t="s">
        <v>193</v>
      </c>
    </row>
    <row r="182" spans="1:65" s="2" customFormat="1" ht="16.5" customHeight="1">
      <c r="A182" s="31"/>
      <c r="B182" s="136"/>
      <c r="C182" s="180" t="s">
        <v>273</v>
      </c>
      <c r="D182" s="180" t="s">
        <v>190</v>
      </c>
      <c r="E182" s="181" t="s">
        <v>274</v>
      </c>
      <c r="F182" s="182" t="s">
        <v>275</v>
      </c>
      <c r="G182" s="183" t="s">
        <v>187</v>
      </c>
      <c r="H182" s="207">
        <v>36</v>
      </c>
      <c r="I182" s="184"/>
      <c r="J182" s="185">
        <f t="shared" si="25"/>
        <v>0</v>
      </c>
      <c r="K182" s="186"/>
      <c r="L182" s="187"/>
      <c r="M182" s="188" t="s">
        <v>1</v>
      </c>
      <c r="N182" s="189" t="s">
        <v>39</v>
      </c>
      <c r="O182" s="60"/>
      <c r="P182" s="177">
        <f t="shared" si="26"/>
        <v>0</v>
      </c>
      <c r="Q182" s="177">
        <v>0</v>
      </c>
      <c r="R182" s="177">
        <f t="shared" si="27"/>
        <v>0</v>
      </c>
      <c r="S182" s="177">
        <v>0</v>
      </c>
      <c r="T182" s="178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9" t="s">
        <v>269</v>
      </c>
      <c r="AT182" s="179" t="s">
        <v>190</v>
      </c>
      <c r="AU182" s="179" t="s">
        <v>81</v>
      </c>
      <c r="AY182" s="14" t="s">
        <v>137</v>
      </c>
      <c r="BE182" s="96">
        <f t="shared" si="29"/>
        <v>0</v>
      </c>
      <c r="BF182" s="96">
        <f t="shared" si="30"/>
        <v>0</v>
      </c>
      <c r="BG182" s="96">
        <f t="shared" si="31"/>
        <v>0</v>
      </c>
      <c r="BH182" s="96">
        <f t="shared" si="32"/>
        <v>0</v>
      </c>
      <c r="BI182" s="96">
        <f t="shared" si="33"/>
        <v>0</v>
      </c>
      <c r="BJ182" s="14" t="s">
        <v>116</v>
      </c>
      <c r="BK182" s="96">
        <f t="shared" si="34"/>
        <v>0</v>
      </c>
      <c r="BL182" s="14" t="s">
        <v>270</v>
      </c>
      <c r="BM182" s="179" t="s">
        <v>276</v>
      </c>
    </row>
    <row r="183" spans="1:65" s="2" customFormat="1" ht="21.75" customHeight="1">
      <c r="A183" s="31"/>
      <c r="B183" s="136"/>
      <c r="C183" s="167" t="s">
        <v>276</v>
      </c>
      <c r="D183" s="167" t="s">
        <v>140</v>
      </c>
      <c r="E183" s="168" t="s">
        <v>277</v>
      </c>
      <c r="F183" s="169" t="s">
        <v>278</v>
      </c>
      <c r="G183" s="170" t="s">
        <v>279</v>
      </c>
      <c r="H183" s="205">
        <v>36</v>
      </c>
      <c r="I183" s="172"/>
      <c r="J183" s="173">
        <f t="shared" si="25"/>
        <v>0</v>
      </c>
      <c r="K183" s="174"/>
      <c r="L183" s="32"/>
      <c r="M183" s="175" t="s">
        <v>1</v>
      </c>
      <c r="N183" s="176" t="s">
        <v>39</v>
      </c>
      <c r="O183" s="60"/>
      <c r="P183" s="177">
        <f t="shared" si="26"/>
        <v>0</v>
      </c>
      <c r="Q183" s="177">
        <v>0</v>
      </c>
      <c r="R183" s="177">
        <f t="shared" si="27"/>
        <v>0</v>
      </c>
      <c r="S183" s="177">
        <v>0</v>
      </c>
      <c r="T183" s="178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9" t="s">
        <v>270</v>
      </c>
      <c r="AT183" s="179" t="s">
        <v>140</v>
      </c>
      <c r="AU183" s="179" t="s">
        <v>81</v>
      </c>
      <c r="AY183" s="14" t="s">
        <v>137</v>
      </c>
      <c r="BE183" s="96">
        <f t="shared" si="29"/>
        <v>0</v>
      </c>
      <c r="BF183" s="96">
        <f t="shared" si="30"/>
        <v>0</v>
      </c>
      <c r="BG183" s="96">
        <f t="shared" si="31"/>
        <v>0</v>
      </c>
      <c r="BH183" s="96">
        <f t="shared" si="32"/>
        <v>0</v>
      </c>
      <c r="BI183" s="96">
        <f t="shared" si="33"/>
        <v>0</v>
      </c>
      <c r="BJ183" s="14" t="s">
        <v>116</v>
      </c>
      <c r="BK183" s="96">
        <f t="shared" si="34"/>
        <v>0</v>
      </c>
      <c r="BL183" s="14" t="s">
        <v>270</v>
      </c>
      <c r="BM183" s="179" t="s">
        <v>280</v>
      </c>
    </row>
    <row r="184" spans="1:65" s="2" customFormat="1" ht="16.5" customHeight="1">
      <c r="A184" s="31"/>
      <c r="B184" s="136"/>
      <c r="C184" s="167" t="s">
        <v>281</v>
      </c>
      <c r="D184" s="167" t="s">
        <v>140</v>
      </c>
      <c r="E184" s="168" t="s">
        <v>282</v>
      </c>
      <c r="F184" s="169" t="s">
        <v>283</v>
      </c>
      <c r="G184" s="170" t="s">
        <v>284</v>
      </c>
      <c r="H184" s="205">
        <v>1</v>
      </c>
      <c r="I184" s="172"/>
      <c r="J184" s="173">
        <f t="shared" si="25"/>
        <v>0</v>
      </c>
      <c r="K184" s="174"/>
      <c r="L184" s="32"/>
      <c r="M184" s="175" t="s">
        <v>1</v>
      </c>
      <c r="N184" s="176" t="s">
        <v>39</v>
      </c>
      <c r="O184" s="60"/>
      <c r="P184" s="177">
        <f t="shared" si="26"/>
        <v>0</v>
      </c>
      <c r="Q184" s="177">
        <v>0</v>
      </c>
      <c r="R184" s="177">
        <f t="shared" si="27"/>
        <v>0</v>
      </c>
      <c r="S184" s="177">
        <v>0</v>
      </c>
      <c r="T184" s="178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9" t="s">
        <v>270</v>
      </c>
      <c r="AT184" s="179" t="s">
        <v>140</v>
      </c>
      <c r="AU184" s="179" t="s">
        <v>81</v>
      </c>
      <c r="AY184" s="14" t="s">
        <v>137</v>
      </c>
      <c r="BE184" s="96">
        <f t="shared" si="29"/>
        <v>0</v>
      </c>
      <c r="BF184" s="96">
        <f t="shared" si="30"/>
        <v>0</v>
      </c>
      <c r="BG184" s="96">
        <f t="shared" si="31"/>
        <v>0</v>
      </c>
      <c r="BH184" s="96">
        <f t="shared" si="32"/>
        <v>0</v>
      </c>
      <c r="BI184" s="96">
        <f t="shared" si="33"/>
        <v>0</v>
      </c>
      <c r="BJ184" s="14" t="s">
        <v>116</v>
      </c>
      <c r="BK184" s="96">
        <f t="shared" si="34"/>
        <v>0</v>
      </c>
      <c r="BL184" s="14" t="s">
        <v>270</v>
      </c>
      <c r="BM184" s="179" t="s">
        <v>285</v>
      </c>
    </row>
    <row r="185" spans="1:65" s="2" customFormat="1" ht="24.15" customHeight="1">
      <c r="A185" s="31"/>
      <c r="B185" s="136"/>
      <c r="C185" s="180" t="s">
        <v>280</v>
      </c>
      <c r="D185" s="180" t="s">
        <v>190</v>
      </c>
      <c r="E185" s="181" t="s">
        <v>286</v>
      </c>
      <c r="F185" s="182" t="s">
        <v>287</v>
      </c>
      <c r="G185" s="183" t="s">
        <v>168</v>
      </c>
      <c r="H185" s="207">
        <v>0.91500000000000004</v>
      </c>
      <c r="I185" s="184"/>
      <c r="J185" s="185">
        <f t="shared" si="25"/>
        <v>0</v>
      </c>
      <c r="K185" s="186"/>
      <c r="L185" s="187"/>
      <c r="M185" s="188" t="s">
        <v>1</v>
      </c>
      <c r="N185" s="189" t="s">
        <v>39</v>
      </c>
      <c r="O185" s="60"/>
      <c r="P185" s="177">
        <f t="shared" si="26"/>
        <v>0</v>
      </c>
      <c r="Q185" s="177">
        <v>0</v>
      </c>
      <c r="R185" s="177">
        <f t="shared" si="27"/>
        <v>0</v>
      </c>
      <c r="S185" s="177">
        <v>0</v>
      </c>
      <c r="T185" s="178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9" t="s">
        <v>269</v>
      </c>
      <c r="AT185" s="179" t="s">
        <v>190</v>
      </c>
      <c r="AU185" s="179" t="s">
        <v>81</v>
      </c>
      <c r="AY185" s="14" t="s">
        <v>137</v>
      </c>
      <c r="BE185" s="96">
        <f t="shared" si="29"/>
        <v>0</v>
      </c>
      <c r="BF185" s="96">
        <f t="shared" si="30"/>
        <v>0</v>
      </c>
      <c r="BG185" s="96">
        <f t="shared" si="31"/>
        <v>0</v>
      </c>
      <c r="BH185" s="96">
        <f t="shared" si="32"/>
        <v>0</v>
      </c>
      <c r="BI185" s="96">
        <f t="shared" si="33"/>
        <v>0</v>
      </c>
      <c r="BJ185" s="14" t="s">
        <v>116</v>
      </c>
      <c r="BK185" s="96">
        <f t="shared" si="34"/>
        <v>0</v>
      </c>
      <c r="BL185" s="14" t="s">
        <v>270</v>
      </c>
      <c r="BM185" s="179" t="s">
        <v>288</v>
      </c>
    </row>
    <row r="186" spans="1:65" s="2" customFormat="1" ht="49.95" customHeight="1">
      <c r="A186" s="31"/>
      <c r="B186" s="32"/>
      <c r="C186" s="31"/>
      <c r="D186" s="31"/>
      <c r="E186" s="157" t="s">
        <v>289</v>
      </c>
      <c r="F186" s="157" t="s">
        <v>290</v>
      </c>
      <c r="G186" s="31"/>
      <c r="H186" s="31"/>
      <c r="I186" s="31"/>
      <c r="J186" s="133">
        <f t="shared" ref="J186:J191" si="35">BK186</f>
        <v>0</v>
      </c>
      <c r="K186" s="31"/>
      <c r="L186" s="32"/>
      <c r="M186" s="190"/>
      <c r="N186" s="191"/>
      <c r="O186" s="60"/>
      <c r="P186" s="60"/>
      <c r="Q186" s="60"/>
      <c r="R186" s="60"/>
      <c r="S186" s="60"/>
      <c r="T186" s="6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T186" s="14" t="s">
        <v>72</v>
      </c>
      <c r="AU186" s="14" t="s">
        <v>73</v>
      </c>
      <c r="AY186" s="14" t="s">
        <v>291</v>
      </c>
      <c r="BK186" s="96">
        <f>SUM(BK187:BK191)</f>
        <v>0</v>
      </c>
    </row>
    <row r="187" spans="1:65" s="2" customFormat="1" ht="16.350000000000001" customHeight="1">
      <c r="A187" s="31"/>
      <c r="B187" s="32"/>
      <c r="C187" s="192" t="s">
        <v>1</v>
      </c>
      <c r="D187" s="192" t="s">
        <v>140</v>
      </c>
      <c r="E187" s="193" t="s">
        <v>1</v>
      </c>
      <c r="F187" s="194" t="s">
        <v>1</v>
      </c>
      <c r="G187" s="195" t="s">
        <v>1</v>
      </c>
      <c r="H187" s="196"/>
      <c r="I187" s="197"/>
      <c r="J187" s="198">
        <f t="shared" si="35"/>
        <v>0</v>
      </c>
      <c r="K187" s="199"/>
      <c r="L187" s="32"/>
      <c r="M187" s="200" t="s">
        <v>1</v>
      </c>
      <c r="N187" s="201" t="s">
        <v>39</v>
      </c>
      <c r="O187" s="60"/>
      <c r="P187" s="60"/>
      <c r="Q187" s="60"/>
      <c r="R187" s="60"/>
      <c r="S187" s="60"/>
      <c r="T187" s="6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291</v>
      </c>
      <c r="AU187" s="14" t="s">
        <v>81</v>
      </c>
      <c r="AY187" s="14" t="s">
        <v>291</v>
      </c>
      <c r="BE187" s="96">
        <f>IF(N187="základná",J187,0)</f>
        <v>0</v>
      </c>
      <c r="BF187" s="96">
        <f>IF(N187="znížená",J187,0)</f>
        <v>0</v>
      </c>
      <c r="BG187" s="96">
        <f>IF(N187="zákl. prenesená",J187,0)</f>
        <v>0</v>
      </c>
      <c r="BH187" s="96">
        <f>IF(N187="zníž. prenesená",J187,0)</f>
        <v>0</v>
      </c>
      <c r="BI187" s="96">
        <f>IF(N187="nulová",J187,0)</f>
        <v>0</v>
      </c>
      <c r="BJ187" s="14" t="s">
        <v>116</v>
      </c>
      <c r="BK187" s="96">
        <f>I187*H187</f>
        <v>0</v>
      </c>
    </row>
    <row r="188" spans="1:65" s="2" customFormat="1" ht="16.350000000000001" customHeight="1">
      <c r="A188" s="31"/>
      <c r="B188" s="32"/>
      <c r="C188" s="192" t="s">
        <v>1</v>
      </c>
      <c r="D188" s="192" t="s">
        <v>140</v>
      </c>
      <c r="E188" s="193" t="s">
        <v>1</v>
      </c>
      <c r="F188" s="194" t="s">
        <v>1</v>
      </c>
      <c r="G188" s="195" t="s">
        <v>1</v>
      </c>
      <c r="H188" s="196"/>
      <c r="I188" s="197"/>
      <c r="J188" s="198">
        <f t="shared" si="35"/>
        <v>0</v>
      </c>
      <c r="K188" s="199"/>
      <c r="L188" s="32"/>
      <c r="M188" s="200" t="s">
        <v>1</v>
      </c>
      <c r="N188" s="201" t="s">
        <v>39</v>
      </c>
      <c r="O188" s="60"/>
      <c r="P188" s="60"/>
      <c r="Q188" s="60"/>
      <c r="R188" s="60"/>
      <c r="S188" s="60"/>
      <c r="T188" s="6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T188" s="14" t="s">
        <v>291</v>
      </c>
      <c r="AU188" s="14" t="s">
        <v>81</v>
      </c>
      <c r="AY188" s="14" t="s">
        <v>291</v>
      </c>
      <c r="BE188" s="96">
        <f>IF(N188="základná",J188,0)</f>
        <v>0</v>
      </c>
      <c r="BF188" s="96">
        <f>IF(N188="znížená",J188,0)</f>
        <v>0</v>
      </c>
      <c r="BG188" s="96">
        <f>IF(N188="zákl. prenesená",J188,0)</f>
        <v>0</v>
      </c>
      <c r="BH188" s="96">
        <f>IF(N188="zníž. prenesená",J188,0)</f>
        <v>0</v>
      </c>
      <c r="BI188" s="96">
        <f>IF(N188="nulová",J188,0)</f>
        <v>0</v>
      </c>
      <c r="BJ188" s="14" t="s">
        <v>116</v>
      </c>
      <c r="BK188" s="96">
        <f>I188*H188</f>
        <v>0</v>
      </c>
    </row>
    <row r="189" spans="1:65" s="2" customFormat="1" ht="16.350000000000001" customHeight="1">
      <c r="A189" s="31"/>
      <c r="B189" s="32"/>
      <c r="C189" s="192" t="s">
        <v>1</v>
      </c>
      <c r="D189" s="192" t="s">
        <v>140</v>
      </c>
      <c r="E189" s="193" t="s">
        <v>1</v>
      </c>
      <c r="F189" s="194" t="s">
        <v>1</v>
      </c>
      <c r="G189" s="195" t="s">
        <v>1</v>
      </c>
      <c r="H189" s="196"/>
      <c r="I189" s="197"/>
      <c r="J189" s="198">
        <f t="shared" si="35"/>
        <v>0</v>
      </c>
      <c r="K189" s="199"/>
      <c r="L189" s="32"/>
      <c r="M189" s="200" t="s">
        <v>1</v>
      </c>
      <c r="N189" s="201" t="s">
        <v>39</v>
      </c>
      <c r="O189" s="60"/>
      <c r="P189" s="60"/>
      <c r="Q189" s="60"/>
      <c r="R189" s="60"/>
      <c r="S189" s="60"/>
      <c r="T189" s="6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291</v>
      </c>
      <c r="AU189" s="14" t="s">
        <v>81</v>
      </c>
      <c r="AY189" s="14" t="s">
        <v>291</v>
      </c>
      <c r="BE189" s="96">
        <f>IF(N189="základná",J189,0)</f>
        <v>0</v>
      </c>
      <c r="BF189" s="96">
        <f>IF(N189="znížená",J189,0)</f>
        <v>0</v>
      </c>
      <c r="BG189" s="96">
        <f>IF(N189="zákl. prenesená",J189,0)</f>
        <v>0</v>
      </c>
      <c r="BH189" s="96">
        <f>IF(N189="zníž. prenesená",J189,0)</f>
        <v>0</v>
      </c>
      <c r="BI189" s="96">
        <f>IF(N189="nulová",J189,0)</f>
        <v>0</v>
      </c>
      <c r="BJ189" s="14" t="s">
        <v>116</v>
      </c>
      <c r="BK189" s="96">
        <f>I189*H189</f>
        <v>0</v>
      </c>
    </row>
    <row r="190" spans="1:65" s="2" customFormat="1" ht="16.350000000000001" customHeight="1">
      <c r="A190" s="31"/>
      <c r="B190" s="32"/>
      <c r="C190" s="192" t="s">
        <v>1</v>
      </c>
      <c r="D190" s="192" t="s">
        <v>140</v>
      </c>
      <c r="E190" s="193" t="s">
        <v>1</v>
      </c>
      <c r="F190" s="194" t="s">
        <v>1</v>
      </c>
      <c r="G190" s="195" t="s">
        <v>1</v>
      </c>
      <c r="H190" s="196"/>
      <c r="I190" s="197"/>
      <c r="J190" s="198">
        <f t="shared" si="35"/>
        <v>0</v>
      </c>
      <c r="K190" s="199"/>
      <c r="L190" s="32"/>
      <c r="M190" s="200" t="s">
        <v>1</v>
      </c>
      <c r="N190" s="201" t="s">
        <v>39</v>
      </c>
      <c r="O190" s="60"/>
      <c r="P190" s="60"/>
      <c r="Q190" s="60"/>
      <c r="R190" s="60"/>
      <c r="S190" s="60"/>
      <c r="T190" s="6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T190" s="14" t="s">
        <v>291</v>
      </c>
      <c r="AU190" s="14" t="s">
        <v>81</v>
      </c>
      <c r="AY190" s="14" t="s">
        <v>291</v>
      </c>
      <c r="BE190" s="96">
        <f>IF(N190="základná",J190,0)</f>
        <v>0</v>
      </c>
      <c r="BF190" s="96">
        <f>IF(N190="znížená",J190,0)</f>
        <v>0</v>
      </c>
      <c r="BG190" s="96">
        <f>IF(N190="zákl. prenesená",J190,0)</f>
        <v>0</v>
      </c>
      <c r="BH190" s="96">
        <f>IF(N190="zníž. prenesená",J190,0)</f>
        <v>0</v>
      </c>
      <c r="BI190" s="96">
        <f>IF(N190="nulová",J190,0)</f>
        <v>0</v>
      </c>
      <c r="BJ190" s="14" t="s">
        <v>116</v>
      </c>
      <c r="BK190" s="96">
        <f>I190*H190</f>
        <v>0</v>
      </c>
    </row>
    <row r="191" spans="1:65" s="2" customFormat="1" ht="16.350000000000001" customHeight="1">
      <c r="A191" s="31"/>
      <c r="B191" s="32"/>
      <c r="C191" s="192" t="s">
        <v>1</v>
      </c>
      <c r="D191" s="192" t="s">
        <v>140</v>
      </c>
      <c r="E191" s="193" t="s">
        <v>1</v>
      </c>
      <c r="F191" s="194" t="s">
        <v>1</v>
      </c>
      <c r="G191" s="195" t="s">
        <v>1</v>
      </c>
      <c r="H191" s="196"/>
      <c r="I191" s="197"/>
      <c r="J191" s="198">
        <f t="shared" si="35"/>
        <v>0</v>
      </c>
      <c r="K191" s="199"/>
      <c r="L191" s="32"/>
      <c r="M191" s="200" t="s">
        <v>1</v>
      </c>
      <c r="N191" s="201" t="s">
        <v>39</v>
      </c>
      <c r="O191" s="202"/>
      <c r="P191" s="202"/>
      <c r="Q191" s="202"/>
      <c r="R191" s="202"/>
      <c r="S191" s="202"/>
      <c r="T191" s="203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291</v>
      </c>
      <c r="AU191" s="14" t="s">
        <v>81</v>
      </c>
      <c r="AY191" s="14" t="s">
        <v>291</v>
      </c>
      <c r="BE191" s="96">
        <f>IF(N191="základná",J191,0)</f>
        <v>0</v>
      </c>
      <c r="BF191" s="96">
        <f>IF(N191="znížená",J191,0)</f>
        <v>0</v>
      </c>
      <c r="BG191" s="96">
        <f>IF(N191="zákl. prenesená",J191,0)</f>
        <v>0</v>
      </c>
      <c r="BH191" s="96">
        <f>IF(N191="zníž. prenesená",J191,0)</f>
        <v>0</v>
      </c>
      <c r="BI191" s="96">
        <f>IF(N191="nulová",J191,0)</f>
        <v>0</v>
      </c>
      <c r="BJ191" s="14" t="s">
        <v>116</v>
      </c>
      <c r="BK191" s="96">
        <f>I191*H191</f>
        <v>0</v>
      </c>
    </row>
    <row r="192" spans="1:65" s="2" customFormat="1" ht="6.9" customHeight="1">
      <c r="A192" s="31"/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32"/>
      <c r="M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</row>
  </sheetData>
  <autoFilter ref="C137:K191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7:D192">
      <formula1>"K, M"</formula1>
    </dataValidation>
    <dataValidation type="list" allowBlank="1" showInputMessage="1" showErrorMessage="1" error="Povolené sú hodnoty základná, znížená, nulová." sqref="N187:N19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01.1 - Stavebná časť - hl...</vt:lpstr>
      <vt:lpstr>'01.1 - Stavebná časť - hl...'!Názvy_tisku</vt:lpstr>
      <vt:lpstr>'Rekapitulácia stavby'!Názvy_tisku</vt:lpstr>
      <vt:lpstr>'01.1 - Stavebná časť - hl...'!Oblast_tisku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2021-07-16T15:35:14Z</dcterms:created>
  <dcterms:modified xsi:type="dcterms:W3CDTF">2021-07-18T12:32:04Z</dcterms:modified>
</cp:coreProperties>
</file>